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omez\Desktop\LP 12.2021  MARIANO ACOSTA\ELABORACIÓN\"/>
    </mc:Choice>
  </mc:AlternateContent>
  <bookViews>
    <workbookView xWindow="0" yWindow="0" windowWidth="20490" windowHeight="7350"/>
  </bookViews>
  <sheets>
    <sheet name="PC Abril 2021" sheetId="6" r:id="rId1"/>
  </sheets>
  <definedNames>
    <definedName name="_xlnm._FilterDatabase" localSheetId="0" hidden="1">'PC Abril 2021'!$B$13:$J$351</definedName>
    <definedName name="_xlnm.Print_Area" localSheetId="0">'PC Abril 2021'!$B$1:$J$364</definedName>
    <definedName name="CDT" localSheetId="0">#REF!</definedName>
    <definedName name="CDT">#REF!</definedName>
    <definedName name="halles" localSheetId="0">#REF!</definedName>
    <definedName name="halles">#REF!</definedName>
    <definedName name="TAREAS">#REF!</definedName>
  </definedNames>
  <calcPr calcId="162913" iterate="1"/>
</workbook>
</file>

<file path=xl/calcChain.xml><?xml version="1.0" encoding="utf-8"?>
<calcChain xmlns="http://schemas.openxmlformats.org/spreadsheetml/2006/main">
  <c r="F318" i="6" l="1"/>
  <c r="F317" i="6"/>
  <c r="F316" i="6"/>
  <c r="F313" i="6"/>
  <c r="F310" i="6"/>
  <c r="F309" i="6"/>
  <c r="F307" i="6"/>
  <c r="F297" i="6"/>
  <c r="F296" i="6"/>
  <c r="F253" i="6"/>
  <c r="F245" i="6"/>
  <c r="F243" i="6"/>
  <c r="F242" i="6"/>
  <c r="F241" i="6"/>
  <c r="F238" i="6"/>
  <c r="F219" i="6"/>
  <c r="F217" i="6"/>
  <c r="F213" i="6"/>
  <c r="F205" i="6"/>
  <c r="F208" i="6" s="1"/>
  <c r="F188" i="6"/>
  <c r="F184" i="6"/>
  <c r="F183" i="6"/>
  <c r="F180" i="6"/>
  <c r="F179" i="6"/>
  <c r="F177" i="6"/>
  <c r="F176" i="6"/>
  <c r="F182" i="6" s="1"/>
  <c r="F159" i="6"/>
  <c r="F157" i="6"/>
  <c r="F140" i="6"/>
  <c r="F139" i="6"/>
  <c r="F133" i="6"/>
  <c r="F132" i="6"/>
  <c r="F131" i="6"/>
  <c r="F130" i="6"/>
  <c r="F127" i="6"/>
  <c r="F125" i="6"/>
  <c r="F124" i="6"/>
  <c r="F123" i="6"/>
  <c r="F113" i="6"/>
  <c r="F103" i="6"/>
  <c r="F101" i="6"/>
  <c r="F102" i="6" s="1"/>
  <c r="F53" i="6"/>
  <c r="F52" i="6"/>
  <c r="F51" i="6"/>
  <c r="F49" i="6"/>
  <c r="F47" i="6"/>
  <c r="F42" i="6"/>
  <c r="F41" i="6"/>
  <c r="F40" i="6"/>
  <c r="F39" i="6"/>
  <c r="F28" i="6"/>
  <c r="F24" i="6"/>
  <c r="F23" i="6"/>
  <c r="F315" i="6" l="1"/>
  <c r="F111" i="6"/>
  <c r="F112" i="6" l="1"/>
</calcChain>
</file>

<file path=xl/sharedStrings.xml><?xml version="1.0" encoding="utf-8"?>
<sst xmlns="http://schemas.openxmlformats.org/spreadsheetml/2006/main" count="1354" uniqueCount="710">
  <si>
    <t>ITEM</t>
  </si>
  <si>
    <t>DESCRIPCIÓN DE TAREAS</t>
  </si>
  <si>
    <t>Unidad</t>
  </si>
  <si>
    <t>%</t>
  </si>
  <si>
    <t>gl</t>
  </si>
  <si>
    <t>Analisis de Riesgos y Plan de Gestion Ambiental (PGA)</t>
  </si>
  <si>
    <t>m2</t>
  </si>
  <si>
    <t>ml</t>
  </si>
  <si>
    <t>m3</t>
  </si>
  <si>
    <t>u</t>
  </si>
  <si>
    <t>Retiro de Rejas Perimetrales y cerco entre vias</t>
  </si>
  <si>
    <t xml:space="preserve">Retiro de Columnas de Alumbrado existentes </t>
  </si>
  <si>
    <t>Desmonte de Suelo Vegetal, terraplenamiento y Apisonado</t>
  </si>
  <si>
    <t>Excavaciones para fundaciones</t>
  </si>
  <si>
    <t>Ejecución de Hormigon de Limpieza (Esp: 7 cm)</t>
  </si>
  <si>
    <t>Ejecución de Tapas de Inspección en Hormigón armado s/ bastidores de hierro galvanizado - según Detalle D5</t>
  </si>
  <si>
    <t>ACCESOS</t>
  </si>
  <si>
    <t>Veredas de Acceso</t>
  </si>
  <si>
    <t>Desmonte de Suelo Vegetal, Terraplenamientos y Apisonado</t>
  </si>
  <si>
    <t>Ejecución de Suelo Cemento</t>
  </si>
  <si>
    <t>Ejecución de Solado de hormigón peinado de 10 cm c/malla SIMA Fe 6 mm 15 x 15 cm</t>
  </si>
  <si>
    <t xml:space="preserve">Cruces peatonales a nivel entre vías (PAN) </t>
  </si>
  <si>
    <t>Desmonte de laberintos existentes, demolición de solados y retiro de losetas premoldeadas</t>
  </si>
  <si>
    <t>Rampas de acceso</t>
  </si>
  <si>
    <t>Ejecución de zapata de fundación  - incluye excavación</t>
  </si>
  <si>
    <t xml:space="preserve">Ejecución de tabique de Hormigón Armado </t>
  </si>
  <si>
    <t>Ejecución de losa y zocalo en hormigón armado según calculo.  Losa esp. 12cm.  Zocalo de 10*10</t>
  </si>
  <si>
    <t>Ejecución de Solados preventivos y de Hormigón peinado c/bordes alisados</t>
  </si>
  <si>
    <t>Provisión e Instalación de barandas metálicas galvanizadas en caliente.</t>
  </si>
  <si>
    <t>Escaleras</t>
  </si>
  <si>
    <t xml:space="preserve">Provisión e Instalación de barandas metálicas galvanizadas en caliente </t>
  </si>
  <si>
    <t>INSTALACIONES SANITARIAS</t>
  </si>
  <si>
    <t>Bocas de Desagüe abiertas de 0,30 x 0,50 en abrigos y andenes bajos existentes,</t>
  </si>
  <si>
    <t>Tendido de desagues pluviales troncales, desde bocas de desague y rejilas a desembocaduras existentes (Red Pluvial Municipal, Cordón Cuneta, Zanja a cielo abierto).</t>
  </si>
  <si>
    <t>Instalación de Sistemas de Tratamiento (Bidigestores s/cálculo + Pozo Absorbente) (incluye gestión ante ADA)</t>
  </si>
  <si>
    <t>Cámaras de inspección</t>
  </si>
  <si>
    <t>Tendido de cañería de desagües primarios y secundarios (incluye Bocas de Acceso y Cámaras de Inspección)</t>
  </si>
  <si>
    <t xml:space="preserve">Ejecución de Pozos de Bombeo Cloacal s/cálculo </t>
  </si>
  <si>
    <t xml:space="preserve">Saneamiento y Cegado de Pozos Absorbentes existentes </t>
  </si>
  <si>
    <t>Conexión a la red existente de Agua Corriente</t>
  </si>
  <si>
    <t xml:space="preserve">Pozo de Captación Subterráneo (según corresponda)  (incluye gestión ante ADA) </t>
  </si>
  <si>
    <t>Tendido de Cañerías de alimentación y distribución de Agua Fria para canillas para lavado de andenes</t>
  </si>
  <si>
    <t>Provisión e Instalación de Caja de Toma de Agua de 0,30 x 0,45 mts con canilla con válvula tipo esclusa de 3/4"</t>
  </si>
  <si>
    <t>Tendido de Cañerías de alimentación y distribución de Agua Fria para Grupos Sanitarios, Boleterías y Locales Operativos</t>
  </si>
  <si>
    <t>Instalación de Bomba de Impulsión para Tanque de Reserva c/ interruptor automático s/cálculo</t>
  </si>
  <si>
    <t>Instalación de Bomba Presurizadora en Tanque Cisterna para Sistema de lavado de andenes s/cálculo</t>
  </si>
  <si>
    <t>Instalación de Bomba Presurizadora a pié de Grupo Sanitarios publicos</t>
  </si>
  <si>
    <t xml:space="preserve">NUEVOS EDIFICIOS DE ESTACIÓN / REFORMA DE EDIFICIOS EXISTENTES </t>
  </si>
  <si>
    <t>Ejecución de Columnas y Vigas de Encadenado Superior en Hormigón Armado</t>
  </si>
  <si>
    <t>Ejecución de carpeta hidrófuga de nivelación</t>
  </si>
  <si>
    <t>Mampostería en elevación de Ladrillo Cerámico Hueco portante de 18 cm - incluye cajón hidrófugo en ladrillo común</t>
  </si>
  <si>
    <t>Revoque Hidrófugo Exterior Completo - Terminación Fino a la Cal</t>
  </si>
  <si>
    <t>Revoque Interior Completo - Terminación Yeso - en locales operativos y boleterias</t>
  </si>
  <si>
    <t>Revoque Grueso peinado bajo revestimientos cerámico de espesor 31 mm.</t>
  </si>
  <si>
    <t xml:space="preserve">Revoque Interior Completo - Terminación Fino a la Cal - en Sanitarios de Uso Público </t>
  </si>
  <si>
    <t>Ejecución de Buñas</t>
  </si>
  <si>
    <t>Ejecución de carpeta exterior de Hormigón peinado c/ bordes llaneados - Esp: 5 a 7 cm</t>
  </si>
  <si>
    <t>Colocación de Revestimiento Ceramico de primera marca - A: 0,30 x 0,30 - en Sanitarios de Uso Público - Blanco Natural, o de características similares</t>
  </si>
  <si>
    <t>Colocación de Revestimiento de mosaico vitrificado  en pared - A: 20 x 20 mm</t>
  </si>
  <si>
    <t>Colocación de guardas y esquineros en perfil de acero inoxidable de 20 mm x 20 mm</t>
  </si>
  <si>
    <t>Espejos de cristal float de 4mm, Baño Boletería y Oficinas Operativas</t>
  </si>
  <si>
    <t>Kit completo de Accesorios para Baños Privados (toallero horiz.-2 perchas-soporte  papel higiénico-jabonera)</t>
  </si>
  <si>
    <t xml:space="preserve">Kit completo de Accesorios para Baños Públicos (dispensers de jabón, dispensers de toallas, porta rollos, ganchos)  </t>
  </si>
  <si>
    <t>Kit completo de Barrales y Accesorios de Baño para personas en Sillas de Rueda</t>
  </si>
  <si>
    <t xml:space="preserve">Sistema de puertas y placas separadoras para habitáculos de Inodoro en Chapa doblada Galvanizada - </t>
  </si>
  <si>
    <t>Mampara Separador entre mingitorios en placa de granito Gris Mara</t>
  </si>
  <si>
    <t>Equipamiento general Boletería</t>
  </si>
  <si>
    <t xml:space="preserve">Instalación de Válvulas de descarga automática  en Inodoros de Baños Privados con tapa y tecla </t>
  </si>
  <si>
    <t xml:space="preserve">Instalación de Griferías manuales en Baños Privados </t>
  </si>
  <si>
    <t>Provisión e Instalación de Termotanque Eléctrico de Alta Recuperación - Capacidad: 50 lts</t>
  </si>
  <si>
    <t>Tendido de Cañerias embutidas hasta Equipos Condensadores en Azotea</t>
  </si>
  <si>
    <t>Provisión de Matafuegos de Clase ABC de 10 kg.</t>
  </si>
  <si>
    <t>Provisión de Matafuegos de CO2 de 10 kg.</t>
  </si>
  <si>
    <t xml:space="preserve">Señalización Reglamentaria </t>
  </si>
  <si>
    <t xml:space="preserve">Ejecución de mampostería de ladrillos cerámicos huecos de 8 cm </t>
  </si>
  <si>
    <t xml:space="preserve">Ejecución de mampostería de ladrillos cerámicos huecos de 12 cm </t>
  </si>
  <si>
    <t>Ejecución de mampostería de ladrillos comun</t>
  </si>
  <si>
    <t xml:space="preserve">Ejecución de tabiques de Placa de Roca de Yeso </t>
  </si>
  <si>
    <t>Adintelamientos con perfiles normales s/ Cálculo en Aperturas de Nuevos Vanos</t>
  </si>
  <si>
    <t>Ejecución de Contrapiso de Hormigón de cascotes - Esp: 8 cm</t>
  </si>
  <si>
    <t xml:space="preserve">Ejecucion de Carpeta de Nivelación </t>
  </si>
  <si>
    <t xml:space="preserve">Suspendido de Placa de Roca de Yeso </t>
  </si>
  <si>
    <t>Aplicado de Fino a la Cal</t>
  </si>
  <si>
    <t xml:space="preserve">Instalación de Griferías monocomando  en piletas de cocina en Offices </t>
  </si>
  <si>
    <t xml:space="preserve">Instalación de Griferías monocomando Tipo FV modelo B1 ARIZONA 0108/B1 equivalente en duchas de Vestuarios para el personal </t>
  </si>
  <si>
    <t xml:space="preserve">Tendido de Desagues embutidos h/ rejillla de desague pluvial </t>
  </si>
  <si>
    <t>Instalación de un Sistema de Alarma contra Incendios</t>
  </si>
  <si>
    <t>Excavaciones y Movimientos de Suelo</t>
  </si>
  <si>
    <t>Ejecución de Fundaciones en H°A° (zapatas y vigas de encadenado inferior)</t>
  </si>
  <si>
    <t>Mampostería en elevación de Ladrillo Cerámico Hueco portante de 12 cm - incluye cajón hidrófugo en ladrillo común</t>
  </si>
  <si>
    <t>Aplicación de 1 mano de Base al Agua y 2 manos de Latex para exteriores sobre Superficies de Revoques de Cal o Yeso</t>
  </si>
  <si>
    <t>Aplicación de 1 mano de Base al Agua y 2 manos de Latex para interiores sobre Superficies de Revoques de Cal o Yeso</t>
  </si>
  <si>
    <t>Aplicación de 3 manos de Esmalte Sintético Código RAL 7024 sobre Elementos Metálicos y Herreria en General</t>
  </si>
  <si>
    <t>Aplicación de 3 manos de Esmalte Sintético Código RAL 7024 sobre Elementos de Madera (puertas, ventanas, estructuras, etc.)</t>
  </si>
  <si>
    <t>STA Señal Tótem en Acceso</t>
  </si>
  <si>
    <t>SETE Identificacion Exterior de Estación</t>
  </si>
  <si>
    <t>ICB Identificación Corpórea Módulo Boletería</t>
  </si>
  <si>
    <t>ICBL dentificación Corpórea Módulo Boletería Lateral</t>
  </si>
  <si>
    <t>SAM 1500 Señal Acceso Molinetes</t>
  </si>
  <si>
    <t>SAM 2500 Señal Acceso Molinetes</t>
  </si>
  <si>
    <t>SETER 1500 Señal Comunicacional Colgante</t>
  </si>
  <si>
    <t>SETER 2500 Señal Comunicacional Colgante</t>
  </si>
  <si>
    <t>SCE A Señal Comunicacional Amurada</t>
  </si>
  <si>
    <t>SCE B Señal Comunicacional Bandera</t>
  </si>
  <si>
    <t>SPB Señal Puerta Baños (Mujer, Hombre y Movilidad Reducida)</t>
  </si>
  <si>
    <t>SMR Señal Ménsula Refugio</t>
  </si>
  <si>
    <t>PGC Cartelera Informativa</t>
  </si>
  <si>
    <t>CLPA P Cartelera Informativa con Pie</t>
  </si>
  <si>
    <t>CLMR Tótem Cartelera Informativa</t>
  </si>
  <si>
    <t>PAPD Papelero Residuos/Reciclables</t>
  </si>
  <si>
    <t>AST Asiento Modelo Tigre</t>
  </si>
  <si>
    <t>COSTO DIRECTO (CD)</t>
  </si>
  <si>
    <t>1.</t>
  </si>
  <si>
    <t>Total Costo Directo (Costo-Costo)</t>
  </si>
  <si>
    <t>2.</t>
  </si>
  <si>
    <t>Gastos Generales (Sobre 1)</t>
  </si>
  <si>
    <t>3.</t>
  </si>
  <si>
    <t>Costo Unitario  (1+2)</t>
  </si>
  <si>
    <t>4.</t>
  </si>
  <si>
    <t>Gastos Financieros (Sobre 3)</t>
  </si>
  <si>
    <t>5.</t>
  </si>
  <si>
    <t>Beneficio (Sobre 3)</t>
  </si>
  <si>
    <t>6.</t>
  </si>
  <si>
    <t>Precio Unitario Antes de Impuestos (1+2+4+5)</t>
  </si>
  <si>
    <t>7.</t>
  </si>
  <si>
    <t>IIBB (Sobre 6)</t>
  </si>
  <si>
    <t>8.</t>
  </si>
  <si>
    <t>Base Imponible (1+2+4+5+7)</t>
  </si>
  <si>
    <t>9.</t>
  </si>
  <si>
    <t>ITB (Sobre 8)</t>
  </si>
  <si>
    <t>10.</t>
  </si>
  <si>
    <t xml:space="preserve">Provisión de suelo seleecionado </t>
  </si>
  <si>
    <t>Rejillas lineales en andenes existentes en coincidencia con edificios y accesos</t>
  </si>
  <si>
    <t>Desmonte y retiro de instalaciones en desuso (cañerias, cajas, cables, art de iluminacion)</t>
  </si>
  <si>
    <t xml:space="preserve">Desmonte y retiro de equipo de aire acondicionado equipo int. y ext. </t>
  </si>
  <si>
    <t>Retiro de ventanillas y mesada.</t>
  </si>
  <si>
    <t xml:space="preserve">u </t>
  </si>
  <si>
    <t>Retiro de instalación sanitaria - incluye artefactos y accesorios</t>
  </si>
  <si>
    <t xml:space="preserve">Ejecución de mampostería de ladrillos cerámicos huecos de 18 cm  </t>
  </si>
  <si>
    <t>Reparacion de piso de madera similar existente.</t>
  </si>
  <si>
    <t>Colocación de Piso Granítico compacto terminación pulido fino de primera marca - A: 0,30 x 0,30 - en Sanitarios de Uso Público - Gris con Blancar o de características similares</t>
  </si>
  <si>
    <t>CERRAMIENTOS METÁLICOS Y BARANDAS</t>
  </si>
  <si>
    <t>Aplicación de 3 manos de Esmalte Sintético sobre  Superficies de Hormigón Visto en Bajo Andenes y Frente de Andenes Bajos</t>
  </si>
  <si>
    <t>VEB Vinilo Esmerilado Boleterias</t>
  </si>
  <si>
    <t>Sistema de Cielorraso Metálico Suspendido en baños</t>
  </si>
  <si>
    <t>Plan de Calidad (PC)</t>
  </si>
  <si>
    <t>Ejecución de una Torre Metálica para Tanques de Agua  s/ Detalle D16</t>
  </si>
  <si>
    <t>Instalación de boton antipanico en ventanilla que reporten a la central de alarmas</t>
  </si>
  <si>
    <t xml:space="preserve">Instalación de un Sistema de Alarma inhalámbrico en Boleterías </t>
  </si>
  <si>
    <t>Retiro de escombros de demolición</t>
  </si>
  <si>
    <t>PLANOS</t>
  </si>
  <si>
    <t>Ingeniería de detalles</t>
  </si>
  <si>
    <t>Planos conforme a obra y manual de mantenimiento</t>
  </si>
  <si>
    <t>HIGIENE Y SEGURIDAD</t>
  </si>
  <si>
    <t>MOVIMIENTO DE SUELO</t>
  </si>
  <si>
    <t>DEMOLICIONES</t>
  </si>
  <si>
    <t>PLATAFORMA DE ANDENES</t>
  </si>
  <si>
    <t>Tomacorriente 220V/ 10A</t>
  </si>
  <si>
    <t>Refacciones, Adaptaciones y Puesta en Valor de Cubiertas Existentes en Edificio de Estación y Refugio</t>
  </si>
  <si>
    <t>Reemplazo de embudos, canaletas y caños de lluvia del sistema de desague pluvial</t>
  </si>
  <si>
    <t>Aplicación de Membrana Asfáltica Geotextíl de 6 mm en cubiertas de losa existentes - (pegada en toda su superficie)</t>
  </si>
  <si>
    <t>Reemplazo de artefactos de iluminación por nuevos de luz de LED</t>
  </si>
  <si>
    <t xml:space="preserve">CUBIERTAS </t>
  </si>
  <si>
    <t>Limpieza y desobstrucción de canaletas, caños de lluvia, bocas de desague y albañales de la Inst. Pluvial existente</t>
  </si>
  <si>
    <t>Columnas de señalización pasiva y Campanilla de repetición de señal sonora</t>
  </si>
  <si>
    <t>Provisión e Instalación de Tanque Cisterna de 2000 lts (incluye platea de apoyo en HºAº)</t>
  </si>
  <si>
    <t>Tendido de Cañerias de alimentación y distribución interna de Agua Fría y Caliente</t>
  </si>
  <si>
    <t>INCENDIO</t>
  </si>
  <si>
    <t xml:space="preserve">Losa de hormigón armado </t>
  </si>
  <si>
    <t>Vigueta pretensada hormigón con ladrillo EPS</t>
  </si>
  <si>
    <t>Membrana Multicapa (aislación hidrófuga, aislació térmica y barrera de vapor)</t>
  </si>
  <si>
    <t>Contrapiso alivianado con esferas de poliestireno expandido - Pendiente Mínima: 2% Máxima: 4%</t>
  </si>
  <si>
    <t>Membrana Fibrada Elastomérica Flexible</t>
  </si>
  <si>
    <t>Perfil C 160x50x3.2</t>
  </si>
  <si>
    <t>Perfil C 120x50x2.5.(doble perfil para columna)</t>
  </si>
  <si>
    <t>Caño estructural 30x30mm</t>
  </si>
  <si>
    <t>Cenefa perimetral de chapa lisa BWG 20 -   Terminacion: galvanizado</t>
  </si>
  <si>
    <t>Canaleta tipo cajon</t>
  </si>
  <si>
    <t>Cupertina chapa galvanizada N20</t>
  </si>
  <si>
    <t>Chapa acanalada galvanizada</t>
  </si>
  <si>
    <t xml:space="preserve">Espejos en Acero Inoxidable pulido </t>
  </si>
  <si>
    <t>Mesada especial en Puntos de Venta de Boleterías de Acero Inoxidable s/ Detalle</t>
  </si>
  <si>
    <t>Mesada especial en Garita de Seguridad de Acero Inoxidable s/ Detalle</t>
  </si>
  <si>
    <t xml:space="preserve">Mesadas de Granito Gris Mara de 22 mm c/ traforo para bacha y frentes pulidos + zócalo perimetral H: 5 cm </t>
  </si>
  <si>
    <t>EQUIPAMIENTO y ACCESORIOS</t>
  </si>
  <si>
    <t>Amoblamiento bajo mesada en melamina 18mm blanco con canto aluminio</t>
  </si>
  <si>
    <t>ARTEFACTOS SANITARIOS</t>
  </si>
  <si>
    <t xml:space="preserve">Inodoro Antivandálico  (sanitarios públicos) </t>
  </si>
  <si>
    <t xml:space="preserve">Inodoro Pedestal c/ mochila - Tapa de plastico duro blanco. (baños privados) </t>
  </si>
  <si>
    <t xml:space="preserve">Mingitorio antivandálico  (sanitarios públicos) </t>
  </si>
  <si>
    <t>Inodoro Pedestal corto - Tapa plastico duro blanco (especial para baño discapacitado)</t>
  </si>
  <si>
    <t>Lavatorio  (especial para baño discapacitado)</t>
  </si>
  <si>
    <t>Bacha de acero Inoxidable para Baños  (Diam: 34 cm)</t>
  </si>
  <si>
    <t xml:space="preserve">Receptáculo rectangular de acrílico para ducha </t>
  </si>
  <si>
    <t xml:space="preserve">Provisión e Instalación de Termo tanque Eléctrico de Alta Recuperación - Capacidad: 120 </t>
  </si>
  <si>
    <t>Interruptor de un efecto 10A</t>
  </si>
  <si>
    <t>SISTEMA DE ALARMA</t>
  </si>
  <si>
    <t>Ejecución de cañerías eléctricas secundarias embutidas en pared con caño MOP 3/4" - IRAM 2005 (incluye cajas de pase)</t>
  </si>
  <si>
    <t>ESPEJOS Y MESADAS</t>
  </si>
  <si>
    <t>REFORMA DE EDIFICIO EXISTENTE</t>
  </si>
  <si>
    <t>Mamposteria de 0,3  ladrillo comun</t>
  </si>
  <si>
    <t>Reparación de cielorrasos de madera existentes</t>
  </si>
  <si>
    <t>MAMPOSTERIA Y REVOQUES</t>
  </si>
  <si>
    <t>PISOS</t>
  </si>
  <si>
    <t xml:space="preserve">REVESTIMIENTO  </t>
  </si>
  <si>
    <t>CIELORRASOS</t>
  </si>
  <si>
    <t>CARPINTERIAS</t>
  </si>
  <si>
    <t>PROVISION DE AGUA</t>
  </si>
  <si>
    <t>INST. ELECTRICA</t>
  </si>
  <si>
    <t>INST. TERMOMECANICA</t>
  </si>
  <si>
    <t>INST. DETECCION DE INCENDIO</t>
  </si>
  <si>
    <t xml:space="preserve">PINTURA INTEGRAL DE LA ESTACIÓN </t>
  </si>
  <si>
    <t>Epoxi + poliuretano s/ metal prepintado Existentes–</t>
  </si>
  <si>
    <t>SEÑALETICA Y EQUIPAMIENTO</t>
  </si>
  <si>
    <t>IBE 3000 Identificación Boletería Exterior</t>
  </si>
  <si>
    <t>SCALD Señal Comunicaional con Apoyo Lumbra Doble (5.875M)</t>
  </si>
  <si>
    <t>SCALDe Señal Comunicaional con Apoyo Lumbra Doble (5.00M)</t>
  </si>
  <si>
    <t>PM Porta y Monitor 49" incluye pantalla</t>
  </si>
  <si>
    <t>PM Porta y Monitor 32" incluye pantalla</t>
  </si>
  <si>
    <t>PARQUIZACIÓN</t>
  </si>
  <si>
    <t>Ejecución de Canteros, murete de contención en Hormigón Armado (h:50 cm)</t>
  </si>
  <si>
    <t xml:space="preserve">Relleno de canteros con tierra negra </t>
  </si>
  <si>
    <t xml:space="preserve">Sembrado de Panes de Césped </t>
  </si>
  <si>
    <t xml:space="preserve">Plantado de Arboles tipo Liquidámbar </t>
  </si>
  <si>
    <t xml:space="preserve">Plantado de Arboles tipo Brachichito </t>
  </si>
  <si>
    <t xml:space="preserve">Plantado de Especies Jacarandá </t>
  </si>
  <si>
    <t xml:space="preserve">Plantado de Especies Agapanthus </t>
  </si>
  <si>
    <t>Sistema de riego por goteo para 500 m2</t>
  </si>
  <si>
    <t>Costo Unitario ($)</t>
  </si>
  <si>
    <t>Subtotal ($)</t>
  </si>
  <si>
    <t>Total Rubro ($)</t>
  </si>
  <si>
    <t xml:space="preserve">Cantidad </t>
  </si>
  <si>
    <t>CUADRO EMPRESARIO</t>
  </si>
  <si>
    <t>PRESUPUESTO SIN IVA (8+9)</t>
  </si>
  <si>
    <t>Ascensores</t>
  </si>
  <si>
    <t>Refacción de túnel</t>
  </si>
  <si>
    <t xml:space="preserve">Mingitorio Mural Corto (Vestuarios) </t>
  </si>
  <si>
    <t xml:space="preserve">Válvulas de descarga automática  en mingitorios de Baños Privados con tapa y tecla </t>
  </si>
  <si>
    <t xml:space="preserve">Armado de Colectores en tanques de Reserva (contabiliza llaves y bajadas) </t>
  </si>
  <si>
    <t>Provisión e Instalación de Tanque de Reserva de Acero Inoxidable de 2000 lts</t>
  </si>
  <si>
    <t xml:space="preserve">Ejecución de Tapas de Inspección en Hormigón armado s/ bastidores de hierro galvanizado </t>
  </si>
  <si>
    <t>PLANIFICACION Y DOCUMENTACION</t>
  </si>
  <si>
    <t>EJECUCION DE OBRA</t>
  </si>
  <si>
    <t>Demolición de solados de Hormigón , pisos int, carpetas y contrapisos</t>
  </si>
  <si>
    <t>Picado de revoques y revestimientos</t>
  </si>
  <si>
    <t>Demolición de Mampostería de ladrillo común o ceramico</t>
  </si>
  <si>
    <t xml:space="preserve">Desmonte de Cielorrasos suspendidos - Armado / Durlock </t>
  </si>
  <si>
    <t>Demolición de losa, vigas y tabiques de hormigón armado y borde de andén de H°A°</t>
  </si>
  <si>
    <t>Retiro de aberturas, bancos y cestos</t>
  </si>
  <si>
    <t>Relleno con material de demolición</t>
  </si>
  <si>
    <t xml:space="preserve">ESTRUCTURA DE ANDEN ELEVADO </t>
  </si>
  <si>
    <t>Ejecución de losa de hormigón armado (Losa 15 cm ) para elevación de andenes</t>
  </si>
  <si>
    <t>Film de polietileno 200 micrones</t>
  </si>
  <si>
    <t>INSTALACIONES ELÉCTRICAS Y CORRIENTES DEBILES</t>
  </si>
  <si>
    <t>Tablero General de Baja Tensión</t>
  </si>
  <si>
    <t>Tablero Seccional Bombas</t>
  </si>
  <si>
    <t>Tablero Seccional Limpieza</t>
  </si>
  <si>
    <t>Zanja c/fondo de arena y protección mecánica - 300x800mm</t>
  </si>
  <si>
    <t>Cañerías eléctricas a la vista/ bajo anden - Caño HºGº 3/4"</t>
  </si>
  <si>
    <t>Cañerías eléctricas a la vista/ bajo anden - Caño HºGº 1 1/2"</t>
  </si>
  <si>
    <t>Cañerías eléctricas a la vista/ bajo anden - Caño HºGº 2"</t>
  </si>
  <si>
    <t>Cajas redonda Al</t>
  </si>
  <si>
    <t>Cajas Al - 150x150mm</t>
  </si>
  <si>
    <t>Tendido de Circuitos Cu 2,5mm^2 - IRAM 62.267</t>
  </si>
  <si>
    <t>Tendido de Circuitos Cu 6mm^2 - IRAM 62.267 - Verde/Amarillo</t>
  </si>
  <si>
    <t>Tendido de Circuitos Cu 2x2,5mm^2 - IRAM 62.266</t>
  </si>
  <si>
    <t>Tendido de Circuitos Cu 2x4mm^2 - IRAM 62.266</t>
  </si>
  <si>
    <t>Tendido de Circuitos Cu 4x4mm^2 - IRAM 62.266</t>
  </si>
  <si>
    <t xml:space="preserve">Provisión e Instalación de Columnas de Alumbrado con 1 Luminaria LED 90W (9000lm) - H: 6,00 mts </t>
  </si>
  <si>
    <t xml:space="preserve">Provisión e Instalación de Columnas de Alumbrado con 2 Luminaria LED 90W (9000lm) - H: 6,00 mts </t>
  </si>
  <si>
    <t>Provisión e Instalación de Puestas a Tierra - Jabalinas 1.5m 3/8", cable, cámara de inspección de fundición</t>
  </si>
  <si>
    <t>Provisión e Instalación pararrayos punta Franklin R:60, cable Cu desnudo, canalización de PVC y soporte</t>
  </si>
  <si>
    <t xml:space="preserve">Recambio de Chapas acanaladas galvanizadas por nuevas chapas acanaladas galvanizadas prepintadas Calibre Nº 25 - incluye babetas y cumbreras </t>
  </si>
  <si>
    <t>Aplicación de 1 mano de Base al Agua y 2 manos de Latex para cielorrasos</t>
  </si>
  <si>
    <t>Carpintería V1 - Tipo Corrediza de aluminio natural anodizado Línea Módena con premarcos. En hojas vidrio laminado de seguridad 3+3 mm.  Incluye reja de malla de metal desplegado romboidal  - MD Pesado 270-16-20 - 4,20 kg/m2, sobre bastidor de hierro ángulo 3/4" x 3/16”.  La totalidad de la reja irá galvanizada en caliente. 1.00 x 0.50cm</t>
  </si>
  <si>
    <t>Carpintería V2 - Tipo Corrediza de aluminio natural anodizado Línea Módena con premarcos. En hojas vidrio laminado de seguridad 3+3 mm.  Incluye reja de malla de metal desplegado romboidal  - MD Pesado 270-16-20 - 4,20 kg/m2, sobre bastidor de hierro ángulo 3/4" x 3/16”.  La totalidad de la reja irá galvanizada en caliente. 2.00 x 0.50cm</t>
  </si>
  <si>
    <t>Carpintería V3 - Tipo Banderola de aluminio natural anodizado Línea Módena con premarcos.  Hoja  de vidrio laminado de seguridad 3+3 mm.  Incluye reja de malla de metal desplegado romboidal  - MD Pesado 270-16-20 - 4,20 kg/m2, sobre bastidor de hierro ángulo 3/4" x 3/16”.  La totalidad de la reja irá galvanizada en caliente. 0.80 x 0.50 cm</t>
  </si>
  <si>
    <t>Carpintería V4 - Tipo Corrediza de aluminio natural anodizado Línea Módena con premarcos. En hojas vidrio laminado de seguridad 3+3 mm. 1.00 x 1,10cm</t>
  </si>
  <si>
    <t xml:space="preserve">Puerta PCH1 - Tipo: Abrir de una hoja. De doble chapa prepintada al horno tipo DD Nº 18 y alma de espúma de poliuretano, con marco de Chapa DD Nº 18, de A: 0,90 y H: 2,05. Bisagra Munición (3 por hoja) terminación anodizada. Picaportes interiores doble balancín metálicos anodizados y manijon fijo idem exterior. Cerradura de seguridad de embutir de doble paleta.  Se pintarán con esmalte sintético color gris RAL 7036. Destino: Boletería, Baños Públicos y Oficinas Operativas. Las Boleterías deberán contar con barral antipánico. Deberán contar con certificado UL para puerta cortafuego.
</t>
  </si>
  <si>
    <t>Puerta PCH2 - Tipo: Abrir de una hoja. Apertura externa. De doble chapa prepintada al horno tipo DD Nº 18 y alma de espúma de poliuretano, con marco de Chapa DD Nº 18, de A: 0,90 y H: 2,05 con persiana superior e inferior de ventilación. Bisagra Munición (3 por hoja) terminación anodizada. Picaporte exterior e interior con pasador Libre-Ocupado de doble balancin metálicos anodizados más barral de sujeción interior oblicuo u horizontal. Cerradura de seguridad de embutir de doble paleta. Se pintarán con esmalte sintético color gris RAL 7036.  Destino: Sanitarios para personas con movilidad reducida.</t>
  </si>
  <si>
    <t xml:space="preserve">Puerta PCH3 - Tipo: Abrir de una hoja. De doble chapa prepintada al horno tipo DD Nº 18 y alma de espúma de poliuretano, con marco de Chapa DD Nº 18, de A: 0,76 y H: 2,05 con persiana superior e inferior de ventilación. Bisagra Munición (3 por hoja) terminación anodizada. Picaportes interiores doble balancín metálicos anodizados y manijon fijo idem exterior. Cerradura de seguridad de embutir de doble paleta.  Se pintarán con esmalte sintético color gris RAL 7036. Destino: Garita de Seguridad. Deberán contar con certificado UL para puerta cortafuego.
</t>
  </si>
  <si>
    <t>Puerta PCH4 - Tipo: Abrir de dos hojas. Apertura externa. De doble chapa prepintada al horno tipo DD Nº 18 y alma de espúma de poliuretano, con marco de Chapa DD Nº 18, de A: 1,80 y H: 2,10 con persiana superior e inferior de ventilación. Bisagra Munición (3 por hoja) terminación anodizada. Picaportes interiores doble balancín metálicos anodizados y manijon fijo idem exterior. Cerradura de seguridad de embutir de doble paleta.  Se pintarán con esmalte sintético color gris RAL 7036. Destino: Local de Tableros y Depòsito de Residuos. Deberán contar con certificado UL para puerta cortafuego.</t>
  </si>
  <si>
    <t>Puerta PCH5 - Tipo: Abrir de dos hojas. Apertura externa. De doble chapa prepintada al horno tipo DD Nº 18 y alma de espúma de poliuretano, con marco de Chapa DD Nº 18, de A: 1,20 y H: 2,10 con persiana superior e inferior de ventilación. Bisagra Munición (3 por hoja) terminación anodizada. Picaportes interiores doble balancín metálicos anodizados y manijon fijo idem exterior. Cerradura de seguridad de embutir de doble paleta.  Se pintarán con esmalte sintético color gris RAL 7036. Destino: Armario de Termotanque. Deberán contar con certificado UL para puerta cortafuego.</t>
  </si>
  <si>
    <t xml:space="preserve">Puerta PM1  - Tipo: Puerta placa interior de abrir. De Madera maciza de 2" enchapada en melamina blanca con marco de Chapa de Hierro DD Nº 18, de A: 0,76 y H: 2,05 m. Pomelas Metálicas anodizadas. Se pintarán con esmalte sintético color gris RAL 7036.
</t>
  </si>
  <si>
    <r>
      <t>Puerta PM2</t>
    </r>
    <r>
      <rPr>
        <sz val="11"/>
        <rFont val="Arial"/>
        <family val="2"/>
      </rPr>
      <t xml:space="preserve">  - Tipo: Puerta placa interior de abrir. De Madera maciza de 2"" enchapada en melamina blanca con marco de Chapa de Hierro DD Nº 18, de A: 0,66 y H: 2,05 m. Pomelas Metálicas anodizadas. Se pintarán con esmalte sintético color gris RAL 7036.</t>
    </r>
  </si>
  <si>
    <t>Puerta PR1 - Tipo: Abrir de dos hojas. De reja de malla de metal desplegado romboidal  - MD Pesado 270-16-20 - 4,20 kg/m2, sobre bastidor de hierro ángulo 1-1/2" x 3/16”. Bisagras reforzadas en hierro laminado. Cerradura de Llave de Doble Paleta. Destino: Armarios para equipos de A/A</t>
  </si>
  <si>
    <t>Puerta PE - De reja de malla de metal desplegado romboidal - MD Pesado 270-16-20 - 4,20 kg/m2, sobre bastidor de hierro ángulo 1-1/2" x 3/16”. Con barral anti-pánico y laterales de reja de 0,50 m</t>
  </si>
  <si>
    <t>Carpintería Integral B1 - Paño fijo de vidrio antibala espejado / Norma Renar MA-02 (Esp. 22mm), con marco de Chapa plegada BWG Nº 18 de acero inoxidable, terminación anodizado. Destino: Frente de Boleterìas</t>
  </si>
  <si>
    <t>Carpintería Integral B2 - Paño fijo de vidrio antibala espejado / Norma Renar MA-02 (Esp. 22mm), con marco de Chapa plegada BWG Nº 18 de acero inoxidable, terminación anodizado. Destino: Frente de Garita de Seguridad, Gendarmeria, Mesa de Cambistas y Bicicletero</t>
  </si>
  <si>
    <t>Carpintería Integral B3 - Frente Cartelera y TV LCD (incluido en señalética)</t>
  </si>
  <si>
    <t>Cortina de Enrollar Automatica CE - De chapa de Tablilla Nervada Galvanizada Plana Microperforada de 0.70 mm de espesor con Motor paralelo con botonera. Destino: Hall Edificio de Estacion y Bicicletero. 4 unidades</t>
  </si>
  <si>
    <t>Rejas tipo jaula para tanque de reserva en metal desplegado y hierro angúlo similar a rejas de ventanas</t>
  </si>
  <si>
    <t>Borde de Andén Bajo</t>
  </si>
  <si>
    <t>Ejecución de Solados Preventivos y Hápticos (Borde Reglamentario) incluye mortero de asiento</t>
  </si>
  <si>
    <t>Sendero háptico, incluye mortero de asiento,  y baldosas de prevención.</t>
  </si>
  <si>
    <t xml:space="preserve">CUBIERTA </t>
  </si>
  <si>
    <t>Pileta para cocina de acero inoxidable AISI 304 de 27 litros de sobre/bajo poner</t>
  </si>
  <si>
    <t>Retiro de Arbol. Incluye la reposición de la especie arbórea en las cantidades indicadas en el pliego (no cotiza)</t>
  </si>
  <si>
    <t>Reubicación de poste de telégrafo sobre calle Yerbal  (previa remoción de tendidos por parte de la Operadora) (no cotiza)</t>
  </si>
  <si>
    <t>Ejecución de Zapatas de Fundación  (no cotiza)</t>
  </si>
  <si>
    <t>Ejecución de Tabique de Hormigón Armado  (no cotiza)</t>
  </si>
  <si>
    <t>Ejecución de Espacio Guarda-Hombre - según Detalle D3  (no cotiza)</t>
  </si>
  <si>
    <t>Remplazo de tejas por chapas acanaladas galvanizadas prepintadas Calibre Nº 25 - incluye clavaderas, babetas y cumbreras  (no cotiza)</t>
  </si>
  <si>
    <t>Construcción de nuevo refugio en chapa galvanizada prepintada calibre 25- estrucutra conformada por IPE 160  y correas 80  (no cotiza)</t>
  </si>
  <si>
    <t>Aplicación de Pintura Hidrofugante final sobre cubiertas de losa existentes  (no cotiza)</t>
  </si>
  <si>
    <t>Cañeros 1 de 4" y 1 de 6" de pvc de 3,2mm, incluye 4 camaras de inspección de 60x60  (no cotiza)</t>
  </si>
  <si>
    <t>Ejecución de Solados de Hormigón Peinado  (no cotiza)</t>
  </si>
  <si>
    <t>Provisión e instalación de losetas premoldeadas  (no cotiza)</t>
  </si>
  <si>
    <t>Ejecución de Nuevos Laberintos  (no cotiza)</t>
  </si>
  <si>
    <t>Ejecución de barandas complementarias en hierro redondo  (no cotiza)</t>
  </si>
  <si>
    <t>Mamposteria en elevación de Bloque Portante de cemento de 19x19x39cm  (no cotiza)</t>
  </si>
  <si>
    <t>Ejecución de Pozos de Bombeo Pluvial según Cálculo  (no cotiza)</t>
  </si>
  <si>
    <t>Entubado de zanja - cañería de hormigón premoldeado de 0,60 mts de diámetro  (no cotiza)</t>
  </si>
  <si>
    <t>Camaras de inspección y desague con reja de 0,60 x 0,60 en mampostería y revoque impermeable  (no cotiza)</t>
  </si>
  <si>
    <t>Conexión a la red municipal  (no cotiza)</t>
  </si>
  <si>
    <t>NO COTIZA</t>
  </si>
  <si>
    <t xml:space="preserve">Provisión e Instalación de Equipos de Aire Acondicionado Tipo INDIVIDUAL Frio/Calor </t>
  </si>
  <si>
    <t>Colocación de Puerta de Madera Doble Hoja (PMD1)  de Cedro con tableros inferiores y 3 paños de vidrios repartidos cada hoja, con reja exterior A: 1,32 y H: 2,48</t>
  </si>
  <si>
    <t>CONSTRUCCION DE NUEVOS EDIFICIOS</t>
  </si>
  <si>
    <t>Baranda de contencion de andenes de caño de acero galvanizado - según Detalle DT005</t>
  </si>
  <si>
    <t>Ejecución de Cercos Perimetrales en Reja de hierro angulo, planchuelas y barrotes -</t>
  </si>
  <si>
    <t>Ejecución de Nuevos Cercos perimetrales de alambrado olímpico romboidal - según Detalle DT008</t>
  </si>
  <si>
    <t>Ejecución de Nuevos Cercos divisorios entre Vías de paños de metal desplegado pesado según Detalle DT009</t>
  </si>
  <si>
    <t>Ejecución de losa y zocalo en hormigón armado según calculo.  Losa esp. 12cm.  Zocalo de 10*10  Terminación superficial de losa llaneado antideslizante, y colocación de nariz de escalón en hierro ángulo 1"1/2. según Detalle D6</t>
  </si>
  <si>
    <t>Ejecución de Solado de Hormigón Endurecido llaneado c/ bordes alisados (Sup. Max. Adm. 9 m2)esp 10cm sobre contrapiso de cascote y suelo compactado</t>
  </si>
  <si>
    <t>SIST. DE CONT.</t>
  </si>
  <si>
    <t>AA</t>
  </si>
  <si>
    <t>UM</t>
  </si>
  <si>
    <t>Cajas octogonal grande IRAM 62.005</t>
  </si>
  <si>
    <t>Cajas 100x50mm IRAM 62.005</t>
  </si>
  <si>
    <t>Cajas Al - 100x50mm</t>
  </si>
  <si>
    <t>Tendido de Circuitos Cu 4mm^2 - IRAM 62.267</t>
  </si>
  <si>
    <t>Tomacorriente 220V/ 20A</t>
  </si>
  <si>
    <t>Provisión e Instalación de Luminaria Empotrable tubo LED 2x20W</t>
  </si>
  <si>
    <t>Provisión e Instalación de Luminaria Empotrable tubo LED 1x9W</t>
  </si>
  <si>
    <t>Provisión e Instalación de Luminaria doble tubo LED 2x20W - IP65 - IK10</t>
  </si>
  <si>
    <t>Provisión e Instalación de Luminaria doble tubo LED 1x9W - IP65 - IK10</t>
  </si>
  <si>
    <t>Provisión e Instalación de Equipo Autonomo de luminaria 3hs</t>
  </si>
  <si>
    <t>Provisión e instalación de artefactos de salida de emergencia</t>
  </si>
  <si>
    <t>Sistema de Datos y Telefonía - Cableado</t>
  </si>
  <si>
    <t>Nueva acometida de servicio eléctrico</t>
  </si>
  <si>
    <t>Pilar p/ medidor T2 trifasico + Toma de energia</t>
  </si>
  <si>
    <t>Tableros Eléctricos</t>
  </si>
  <si>
    <t>Tablero Seccional MBTS</t>
  </si>
  <si>
    <t>Tablero Seccional Vestuarios</t>
  </si>
  <si>
    <t>Tablero Seccional Oficina Operadores</t>
  </si>
  <si>
    <t>Canalizaciones eléctricas</t>
  </si>
  <si>
    <t>Cañeros eléctricos - PVCr de d=110mm c/ cámara de pase e inspección</t>
  </si>
  <si>
    <t>Cañeros de datos - PEAD d=40mm c/ camara de pase e inspección - tritubo 2x(3x40mm)</t>
  </si>
  <si>
    <t>Cruce de vías - PEAD d=110mm c/ camara de pase - 9x110mm</t>
  </si>
  <si>
    <t>Cañeros Troncales de Reserva para los Sistemas de Señalamiento (PEAD 4x110mm)</t>
  </si>
  <si>
    <t>Cañeros Troncales de Reserva para los Sistemas de Electrificación (PEAD 2x160mm)</t>
  </si>
  <si>
    <t>Cámara de pase 600x800mm</t>
  </si>
  <si>
    <t>Cámara de pase 600x600mm</t>
  </si>
  <si>
    <t>Cámara de pase 400x400mm</t>
  </si>
  <si>
    <t>Cámara de pase 300x300mm</t>
  </si>
  <si>
    <t>Cañerías eléctricas a la vista/ bajo anden - Caño HºGº 1 "</t>
  </si>
  <si>
    <t>Cañerías eléctricas a la vista/ bajo anden - Caño HºGº 1  1/2"</t>
  </si>
  <si>
    <t>Cableados Eléctricos</t>
  </si>
  <si>
    <t>Tendido de Circuitos Cu 4x16mm^2 - IRAM 62.266</t>
  </si>
  <si>
    <t>Interruptures y Tomas Eléctricos</t>
  </si>
  <si>
    <t>Tomacorriente 220V/ 10A - IP44</t>
  </si>
  <si>
    <t>Artefactos de Iluminación</t>
  </si>
  <si>
    <t>Provisión e Instalación de Brazo de Alumbrado con 1 Luminaria LED 90W (9000lm)</t>
  </si>
  <si>
    <t>Sistema de Audio y CCTV - Cableado y equipos</t>
  </si>
  <si>
    <t>Sistema de AUDIO</t>
  </si>
  <si>
    <t>Sistema de CCTV</t>
  </si>
  <si>
    <t xml:space="preserve">ESTRUCTURA </t>
  </si>
  <si>
    <t>Fabricación e instalación de Abrigos</t>
  </si>
  <si>
    <t>INST. BOCA DE TELEFONIA Y DATOS</t>
  </si>
  <si>
    <r>
      <t>PLUVIALES</t>
    </r>
    <r>
      <rPr>
        <sz val="11"/>
        <color theme="1"/>
        <rFont val="Encode Sans"/>
      </rPr>
      <t xml:space="preserve"> (incluye la remodelación de existentes item 9.2.)</t>
    </r>
  </si>
  <si>
    <r>
      <t xml:space="preserve">CLOACALES </t>
    </r>
    <r>
      <rPr>
        <sz val="11"/>
        <color theme="1"/>
        <rFont val="Encode Sans"/>
      </rPr>
      <t>(incluye la  remodelación de existentes item 9.2.)</t>
    </r>
  </si>
  <si>
    <r>
      <t>PROVISION DE AGUA</t>
    </r>
    <r>
      <rPr>
        <sz val="11"/>
        <color theme="1"/>
        <rFont val="Encode Sans"/>
      </rPr>
      <t xml:space="preserve"> (incluye la  remodelación de existentes item 5.2.)</t>
    </r>
  </si>
  <si>
    <t>“2021 – Año de Homenaje al Premio Nobel de Medicina Dr. César Milstein”</t>
  </si>
  <si>
    <t>PLANILLA DE COTIZACION</t>
  </si>
  <si>
    <t>S4.1</t>
  </si>
  <si>
    <t>4.1.1</t>
  </si>
  <si>
    <t>4.1.1.1</t>
  </si>
  <si>
    <t>4.1.1.2</t>
  </si>
  <si>
    <t>S4.2</t>
  </si>
  <si>
    <t>4.2.1</t>
  </si>
  <si>
    <t>4.2.2</t>
  </si>
  <si>
    <t>S4.3</t>
  </si>
  <si>
    <t>4.3.1</t>
  </si>
  <si>
    <t>4.3.1.1</t>
  </si>
  <si>
    <t>4.3.1.2</t>
  </si>
  <si>
    <t>4.3.1.3</t>
  </si>
  <si>
    <t>4.3.1.4</t>
  </si>
  <si>
    <t>4.3.1.5</t>
  </si>
  <si>
    <t>4.3.1.6</t>
  </si>
  <si>
    <t>4.3.1.7</t>
  </si>
  <si>
    <t>4.3.1.8</t>
  </si>
  <si>
    <t>4.3.1.9</t>
  </si>
  <si>
    <t>4.3.1.10</t>
  </si>
  <si>
    <t>4.3.1.11</t>
  </si>
  <si>
    <t>4.3.1.12</t>
  </si>
  <si>
    <t>4.3.1.13</t>
  </si>
  <si>
    <t>4.3.1.14</t>
  </si>
  <si>
    <t>4.3.1.15</t>
  </si>
  <si>
    <t>4.3.2</t>
  </si>
  <si>
    <t>4.3.2.1</t>
  </si>
  <si>
    <t>4.3.2.2</t>
  </si>
  <si>
    <t>4.3.2.3</t>
  </si>
  <si>
    <t>4.3.2.4</t>
  </si>
  <si>
    <t>4.3.3</t>
  </si>
  <si>
    <t>4.3.3.1</t>
  </si>
  <si>
    <t>4.3.3.2</t>
  </si>
  <si>
    <t>4.3.3.3</t>
  </si>
  <si>
    <t>4.3.3.4</t>
  </si>
  <si>
    <t>4.3.4</t>
  </si>
  <si>
    <t>4.3.4.1</t>
  </si>
  <si>
    <t>4.3.4.2</t>
  </si>
  <si>
    <t>4.3.4.3</t>
  </si>
  <si>
    <t>4.3.4.4</t>
  </si>
  <si>
    <t>4.3.4.5</t>
  </si>
  <si>
    <t>4.3.4.6</t>
  </si>
  <si>
    <t>4.3.5</t>
  </si>
  <si>
    <t>4.3.5.1</t>
  </si>
  <si>
    <t>4.3.5.1.1</t>
  </si>
  <si>
    <t>4.3.5.2</t>
  </si>
  <si>
    <t>4.3.5.2.1</t>
  </si>
  <si>
    <t>4.3.5.2.2</t>
  </si>
  <si>
    <t>4.3.5.2.3</t>
  </si>
  <si>
    <t>4.3.5.2.4</t>
  </si>
  <si>
    <t>4.3.5.2.5</t>
  </si>
  <si>
    <t>4.3.5.2.6</t>
  </si>
  <si>
    <t>4.3.5.3</t>
  </si>
  <si>
    <t>4.3.5.3.1</t>
  </si>
  <si>
    <t>4.3.5.3.2</t>
  </si>
  <si>
    <t>4.3.5.3.3</t>
  </si>
  <si>
    <t>4.3.5.3.4</t>
  </si>
  <si>
    <t>4.3.5.3.5</t>
  </si>
  <si>
    <t>4.3.5.3.6</t>
  </si>
  <si>
    <t>4.3.5.3.7</t>
  </si>
  <si>
    <t>4.3.5.3.8</t>
  </si>
  <si>
    <t>4.3.5.3.9</t>
  </si>
  <si>
    <t>4.3.5.3.10</t>
  </si>
  <si>
    <t>4.3.5.3.11</t>
  </si>
  <si>
    <t>4.3.5.3.12</t>
  </si>
  <si>
    <t>4.3.5.3.13</t>
  </si>
  <si>
    <t>4.3.5.3.14</t>
  </si>
  <si>
    <t>4.3.5.4</t>
  </si>
  <si>
    <t>4.3.5.4.1</t>
  </si>
  <si>
    <t>4.3.5.4.2</t>
  </si>
  <si>
    <t>4.3.5.4.3</t>
  </si>
  <si>
    <t>4.3.5.4.4</t>
  </si>
  <si>
    <t>4.3.5.4.5</t>
  </si>
  <si>
    <t>4.3.5.4.7</t>
  </si>
  <si>
    <t>4.3.5.5</t>
  </si>
  <si>
    <t>4.3.5.5.1</t>
  </si>
  <si>
    <t>4.3.5.6</t>
  </si>
  <si>
    <t>4.3.5.6.1</t>
  </si>
  <si>
    <t>4.3.5.6.2</t>
  </si>
  <si>
    <t>4.3.5.6.3</t>
  </si>
  <si>
    <t>4.3.5.7</t>
  </si>
  <si>
    <t>4.3.5.7.1</t>
  </si>
  <si>
    <t>4.3.5.7.2</t>
  </si>
  <si>
    <t>4.3.5.8</t>
  </si>
  <si>
    <t>4.3.5.9</t>
  </si>
  <si>
    <t>4.3.6</t>
  </si>
  <si>
    <t>4.3.6.1</t>
  </si>
  <si>
    <t>4.3.6.2</t>
  </si>
  <si>
    <t>4.3.6.2.1</t>
  </si>
  <si>
    <t>4.3.6.2.2</t>
  </si>
  <si>
    <t>4.3.6.2.3</t>
  </si>
  <si>
    <t>4.3.6.2.4</t>
  </si>
  <si>
    <t>4.3.6.2.5</t>
  </si>
  <si>
    <t>4.3.6.2.6</t>
  </si>
  <si>
    <t>4.3.6.2.7</t>
  </si>
  <si>
    <t>4.3.6.2.8</t>
  </si>
  <si>
    <t>4.3.7</t>
  </si>
  <si>
    <t>4.3.7.1</t>
  </si>
  <si>
    <t>4.3.</t>
  </si>
  <si>
    <t>4.3.7.1.2</t>
  </si>
  <si>
    <t>4.3.7.1.3</t>
  </si>
  <si>
    <t>4.3.7.2</t>
  </si>
  <si>
    <t>4.3.7.2.1</t>
  </si>
  <si>
    <t>4.3.7.2.2</t>
  </si>
  <si>
    <t>4.3.7.2.3</t>
  </si>
  <si>
    <t>4.3.7.2.4</t>
  </si>
  <si>
    <t>4.3.7.2.5</t>
  </si>
  <si>
    <t>4.3.7.2.6</t>
  </si>
  <si>
    <t>4.3.7.2.7</t>
  </si>
  <si>
    <t>4.3.7.3</t>
  </si>
  <si>
    <t>4.3.7.3.1</t>
  </si>
  <si>
    <t>4.3.7.3.2</t>
  </si>
  <si>
    <t>4.3.7.3.3</t>
  </si>
  <si>
    <t>4.3.7.3.4</t>
  </si>
  <si>
    <t>4.3.7.3.5</t>
  </si>
  <si>
    <t>4.3.7.3.6</t>
  </si>
  <si>
    <t>4.3.7.4</t>
  </si>
  <si>
    <t>4.3.7.4.1</t>
  </si>
  <si>
    <t>4.3.7.4.2</t>
  </si>
  <si>
    <t>4.3.7.4.3</t>
  </si>
  <si>
    <t>4.3.7.4.4</t>
  </si>
  <si>
    <t>4.3.7.5</t>
  </si>
  <si>
    <t>4.3.7.6</t>
  </si>
  <si>
    <t>4.3.8</t>
  </si>
  <si>
    <t>4.3.8.1</t>
  </si>
  <si>
    <t>4.3.8.1.1.</t>
  </si>
  <si>
    <t>4.3.8.1.2</t>
  </si>
  <si>
    <t>4.3.8.1.3</t>
  </si>
  <si>
    <t>4.3.8.1.4</t>
  </si>
  <si>
    <t>4.3.8.1.5</t>
  </si>
  <si>
    <t>4.3.8.1.6</t>
  </si>
  <si>
    <t>4.3.8.2</t>
  </si>
  <si>
    <t>4.3.8.2.1</t>
  </si>
  <si>
    <t>4.3.8.2.2</t>
  </si>
  <si>
    <t>4.3.8.2.3</t>
  </si>
  <si>
    <t>4.3.8.2.4</t>
  </si>
  <si>
    <t>4.3.8.2.5</t>
  </si>
  <si>
    <t>4.3.4.2.6</t>
  </si>
  <si>
    <t>4.3.8.3</t>
  </si>
  <si>
    <t>4.3.8.3.1</t>
  </si>
  <si>
    <t>4.3.8.3.2</t>
  </si>
  <si>
    <t>4.3.8.3.3</t>
  </si>
  <si>
    <t>4.3.8.3.4</t>
  </si>
  <si>
    <t>4.3.8.3.5</t>
  </si>
  <si>
    <t>4.3.8.3.6</t>
  </si>
  <si>
    <t>4.3.8.3.7</t>
  </si>
  <si>
    <t>4.3.8.3.8</t>
  </si>
  <si>
    <t>4.3.8.3.9</t>
  </si>
  <si>
    <t>4.3.8.3.10</t>
  </si>
  <si>
    <t>4.3.8.3.11</t>
  </si>
  <si>
    <t>4.3.8.3.12</t>
  </si>
  <si>
    <t>4.3.8.3.13</t>
  </si>
  <si>
    <t>4.3.8.4</t>
  </si>
  <si>
    <t>4.3.9</t>
  </si>
  <si>
    <t>4.3.9.1</t>
  </si>
  <si>
    <t>4.3.9.2</t>
  </si>
  <si>
    <t>4.3.9.2.1</t>
  </si>
  <si>
    <t>4.3.9.2.1.1.</t>
  </si>
  <si>
    <t>4.3.9.2.1.2</t>
  </si>
  <si>
    <t>4.3.9.2.1.3</t>
  </si>
  <si>
    <t>4.3.9.2.1.4</t>
  </si>
  <si>
    <t>4.3.9.2.1.5</t>
  </si>
  <si>
    <t>4.3.9.2.2</t>
  </si>
  <si>
    <t>4.3.9.2.2.1</t>
  </si>
  <si>
    <t>4.3.9.2.2.2</t>
  </si>
  <si>
    <t>4.3.9.2.2.3</t>
  </si>
  <si>
    <t>4.3.9.2.2.4</t>
  </si>
  <si>
    <t>4.3.9.2.2.5</t>
  </si>
  <si>
    <t>4.3.9.2.2.6</t>
  </si>
  <si>
    <t>4.3.9.2.2.7</t>
  </si>
  <si>
    <t>4.3.9.2.2.8</t>
  </si>
  <si>
    <t>4.3.9.2.2.9</t>
  </si>
  <si>
    <t>4.3.9.2.2.10</t>
  </si>
  <si>
    <t>4.3.9.2.2.11</t>
  </si>
  <si>
    <t>4.3.9.2.2.12</t>
  </si>
  <si>
    <t>4.3.9.2.2.13</t>
  </si>
  <si>
    <t>4.3.9.2.3</t>
  </si>
  <si>
    <t>4.3.9.2.3.1</t>
  </si>
  <si>
    <t>4.3.9.2.3.2</t>
  </si>
  <si>
    <t>4.3.9.2.3.3</t>
  </si>
  <si>
    <t>4.3.9.2.3.4</t>
  </si>
  <si>
    <t>4.3.9.2.3.5</t>
  </si>
  <si>
    <t>4.3.9.2.3.6</t>
  </si>
  <si>
    <t>4.3.9.2.3.7</t>
  </si>
  <si>
    <t>4.3.9.2.3.8</t>
  </si>
  <si>
    <t>4.3.9.2.3.9</t>
  </si>
  <si>
    <t>4.3.9.2.3.10</t>
  </si>
  <si>
    <t>4.3.9.2.3.11</t>
  </si>
  <si>
    <t>4.3.9.2.3.12</t>
  </si>
  <si>
    <t>4.3.9.2.3.13</t>
  </si>
  <si>
    <t>4.3.9.2.4</t>
  </si>
  <si>
    <t>4.3.9.2.4.1</t>
  </si>
  <si>
    <t>4.3.9.2.4.2</t>
  </si>
  <si>
    <t>4.3.9.2.4.3</t>
  </si>
  <si>
    <t>4.3.9.2.4.4</t>
  </si>
  <si>
    <t>4.3.9.2.4.5</t>
  </si>
  <si>
    <t>4.3.9.2.4.6</t>
  </si>
  <si>
    <t>4.3.9.2.4.7</t>
  </si>
  <si>
    <t>4.3.9.2.5</t>
  </si>
  <si>
    <t>4.3.9.2.5.1</t>
  </si>
  <si>
    <t>4.3.9.2.5.2</t>
  </si>
  <si>
    <t>4.3.9.2.5.3</t>
  </si>
  <si>
    <t>4.3.9.2.6</t>
  </si>
  <si>
    <t>4.3.9.2.6.1</t>
  </si>
  <si>
    <t>4.3.9.2.6.2</t>
  </si>
  <si>
    <t>4.3.9.2.6.3</t>
  </si>
  <si>
    <t>4.3.9.2.6.4</t>
  </si>
  <si>
    <t>4.3.9.2.7</t>
  </si>
  <si>
    <t>4.3.9.2.7.1</t>
  </si>
  <si>
    <t>4.3.9.2.7.2</t>
  </si>
  <si>
    <t>4.3.9.2.7.3</t>
  </si>
  <si>
    <t>4.3.9.2.7.4</t>
  </si>
  <si>
    <t>4.3.9.2.7.5</t>
  </si>
  <si>
    <t>4.3.9.2.7.6</t>
  </si>
  <si>
    <t>4.3.9.2.7.7</t>
  </si>
  <si>
    <t>4.3.9.2.7.8</t>
  </si>
  <si>
    <t>4.3.9.2.7.9</t>
  </si>
  <si>
    <t>4.3.9.2.7.10</t>
  </si>
  <si>
    <t>4.3.9.2.7.11</t>
  </si>
  <si>
    <t>4.3.9.2.7.12</t>
  </si>
  <si>
    <t>4.3.9.2.7.13</t>
  </si>
  <si>
    <t>4.3.9.2.7.14</t>
  </si>
  <si>
    <t>4.3.9.2.7.15</t>
  </si>
  <si>
    <t>4.3.9.2.7.16</t>
  </si>
  <si>
    <t>4.3.9.2.7.17</t>
  </si>
  <si>
    <t>4.3.9.2.7.18</t>
  </si>
  <si>
    <t>4.3.9.2.7.19</t>
  </si>
  <si>
    <t>4.3.9.2.8</t>
  </si>
  <si>
    <t>4.3.9.2.8.1</t>
  </si>
  <si>
    <t>4.3.9.2.8.2</t>
  </si>
  <si>
    <t>4.3.9.2.8.3</t>
  </si>
  <si>
    <t>4.3.9.2.8.4</t>
  </si>
  <si>
    <t>4.3.9.2.8.5</t>
  </si>
  <si>
    <t>4.3.9.2.9</t>
  </si>
  <si>
    <t>4.3.9.2.9.1</t>
  </si>
  <si>
    <t>4.3.9.2.9.2</t>
  </si>
  <si>
    <t>4.3.9.2.9.3</t>
  </si>
  <si>
    <t>4.3.9.2.9.4</t>
  </si>
  <si>
    <t>4.3.9.2.9.5</t>
  </si>
  <si>
    <t>4.3.9.2.9.6</t>
  </si>
  <si>
    <t>4.3.9.2.9.7</t>
  </si>
  <si>
    <t>4.3.9.2.10</t>
  </si>
  <si>
    <t>4.3.9.2.10.1</t>
  </si>
  <si>
    <t>4.3.9.2.10.2</t>
  </si>
  <si>
    <t>4.3.9.2.10.3</t>
  </si>
  <si>
    <t>4.3.9.2.10.4</t>
  </si>
  <si>
    <t>4.3.9.2.10.5</t>
  </si>
  <si>
    <t>4.3.9.2.10.6</t>
  </si>
  <si>
    <t>4.3.9.2.10.7</t>
  </si>
  <si>
    <t>4.3.9.2.10.8</t>
  </si>
  <si>
    <t>4.3.9.2.10.9</t>
  </si>
  <si>
    <t>4.3.9.2.11</t>
  </si>
  <si>
    <t>4.3.9.2.11.1</t>
  </si>
  <si>
    <t>4.3.9.2.11.2</t>
  </si>
  <si>
    <t>4.3.9.2.11.3</t>
  </si>
  <si>
    <t>4.3.9.2.11.4</t>
  </si>
  <si>
    <t>4.3.9.2.11.5</t>
  </si>
  <si>
    <t>4.3.9.2.11.6</t>
  </si>
  <si>
    <t>4.3.9.2.11.7</t>
  </si>
  <si>
    <t>4.3.9.2.12</t>
  </si>
  <si>
    <t>4.3.9.2.12.1</t>
  </si>
  <si>
    <t>4.3.9.2.12.2</t>
  </si>
  <si>
    <t>4.3.9.2.12.3</t>
  </si>
  <si>
    <t>4.3.9.2.12.4</t>
  </si>
  <si>
    <t>4.3.9.2.12.5</t>
  </si>
  <si>
    <t>4.3.9.2.12.6</t>
  </si>
  <si>
    <t>4.3.9.2.12.7</t>
  </si>
  <si>
    <t>4.3.9.2.12.8</t>
  </si>
  <si>
    <t>4.3.9.2.12.9</t>
  </si>
  <si>
    <t>4.3.9.2.12.10</t>
  </si>
  <si>
    <t>4.3.9.2.12.11</t>
  </si>
  <si>
    <t>4.3.9.2.12.12</t>
  </si>
  <si>
    <t>4.3.9.2.12.13</t>
  </si>
  <si>
    <t>4.3.9.2.12.14</t>
  </si>
  <si>
    <t>4.3.9.2.12.15</t>
  </si>
  <si>
    <t>4.3.9.2.12.16</t>
  </si>
  <si>
    <t>4.3.9.2.12.17</t>
  </si>
  <si>
    <t>4.3.9.2.12.18</t>
  </si>
  <si>
    <t>4.3.9.2.12.19</t>
  </si>
  <si>
    <t>4.3.9.2.13</t>
  </si>
  <si>
    <t>4.3.9.2.13.1</t>
  </si>
  <si>
    <t>4.3.9.2.14</t>
  </si>
  <si>
    <t>4.3.9.2.14.1</t>
  </si>
  <si>
    <t>4.3.9.2.14.2</t>
  </si>
  <si>
    <t>4.3.9.2.14.3</t>
  </si>
  <si>
    <t>4.3.9.2.15</t>
  </si>
  <si>
    <t>4.3.9.2.15.1</t>
  </si>
  <si>
    <t>4.3.9.2.15.2</t>
  </si>
  <si>
    <t>4.3.9.2.15.3</t>
  </si>
  <si>
    <t>4.3.9.2.15.4</t>
  </si>
  <si>
    <t>4.3.9.2.16</t>
  </si>
  <si>
    <t>4.3.9.2.16.1</t>
  </si>
  <si>
    <t>4.3.9.2.16.2</t>
  </si>
  <si>
    <t>4.3.10</t>
  </si>
  <si>
    <t>4.3.10.1</t>
  </si>
  <si>
    <t>4.3.10.2</t>
  </si>
  <si>
    <t>4.3.10.3</t>
  </si>
  <si>
    <t>4.3.10.4</t>
  </si>
  <si>
    <t>4.3.11</t>
  </si>
  <si>
    <t>4.3.11.1</t>
  </si>
  <si>
    <t>4.3.11.2</t>
  </si>
  <si>
    <t>4.3.11.3</t>
  </si>
  <si>
    <t>4.3.11.4</t>
  </si>
  <si>
    <t>4.3.11.5</t>
  </si>
  <si>
    <t>4.3.11.6</t>
  </si>
  <si>
    <t>4.3.11.7</t>
  </si>
  <si>
    <t>4.3.12</t>
  </si>
  <si>
    <t>4.3.12.1</t>
  </si>
  <si>
    <t>4.3.12.2</t>
  </si>
  <si>
    <t>4.3.12.3</t>
  </si>
  <si>
    <t>4.3.12.4</t>
  </si>
  <si>
    <t>4.3.12.5</t>
  </si>
  <si>
    <t>4.3.12.6</t>
  </si>
  <si>
    <t>4.3.12.7</t>
  </si>
  <si>
    <t>4.3.12.8</t>
  </si>
  <si>
    <t>4.3.12.9</t>
  </si>
  <si>
    <t>4.3.12.11</t>
  </si>
  <si>
    <t>4.3.12.10</t>
  </si>
  <si>
    <t>4.3.12.12</t>
  </si>
  <si>
    <t>4.3.12.13</t>
  </si>
  <si>
    <t>4.3.12.14</t>
  </si>
  <si>
    <t>4.3.12.15</t>
  </si>
  <si>
    <t>4.3.12.16</t>
  </si>
  <si>
    <t>4.3.12.17</t>
  </si>
  <si>
    <t>4.3.12.18</t>
  </si>
  <si>
    <t>4.3.12.19</t>
  </si>
  <si>
    <t>4.3.12.20</t>
  </si>
  <si>
    <t>4.3.12.21</t>
  </si>
  <si>
    <t>4.3.12.22</t>
  </si>
  <si>
    <t>4.3.12.23</t>
  </si>
  <si>
    <t>4.3.13</t>
  </si>
  <si>
    <t>4.3.13.1</t>
  </si>
  <si>
    <t>4.3.13.2</t>
  </si>
  <si>
    <t>4.3.13.3</t>
  </si>
  <si>
    <t>Licitación Pública Nº: 12.2021:  "Ampliacion y Mejoramiento estaciones Linea Sarmiento -MARIANO ACOSTA"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</si>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</sst>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-* #,##0.00\ &quot;€&quot;_-;\-* #,##0.00\ &quot;€&quot;_-;_-* &quot;-&quot;??\ &quot;€&quot;_-;_-@_-"/>
    <numFmt numFmtId="168" formatCode="_(&quot;$&quot;* #,##0.00_);_(&quot;$&quot;* \(#,##0.00\);_(&quot;$&quot;* &quot;-&quot;??_);_(@_)"/>
    <numFmt numFmtId="169" formatCode="_ [$€-2]\ * #,##0.00_ ;_ [$€-2]\ * \-#,##0.00_ ;_ [$€-2]\ * &quot;-&quot;??_ "/>
    <numFmt numFmtId="170" formatCode="#.00"/>
    <numFmt numFmtId="171" formatCode="d\-mmmm\-yyyy"/>
    <numFmt numFmtId="172" formatCode="&quot;$&quot;\ #,##0.00"/>
    <numFmt numFmtId="173" formatCode="#,##0.00\ &quot;% s/MO&quot;"/>
    <numFmt numFmtId="174" formatCode="\$#.00"/>
    <numFmt numFmtId="175" formatCode="#,##0\ &quot;$&quot;;\-#,##0\ &quot;$&quot;"/>
    <numFmt numFmtId="176" formatCode="#,##0.0"/>
    <numFmt numFmtId="177" formatCode="#,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7"/>
      <color theme="10"/>
      <name val="Calibri"/>
      <family val="2"/>
    </font>
    <font>
      <sz val="10"/>
      <name val="Tahoma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6"/>
      <color theme="3" tint="0.39997558519241921"/>
      <name val="Arial"/>
      <family val="2"/>
    </font>
    <font>
      <sz val="11"/>
      <name val="Calibri"/>
      <family val="2"/>
      <scheme val="minor"/>
    </font>
    <font>
      <sz val="10"/>
      <name val="MS Sans Serif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7.5"/>
      <color indexed="12"/>
      <name val="Arial"/>
      <family val="2"/>
    </font>
    <font>
      <sz val="10"/>
      <name val="MS Sans Serif"/>
      <family val="2"/>
    </font>
    <font>
      <b/>
      <sz val="11"/>
      <name val="Calibri"/>
      <family val="2"/>
      <scheme val="minor"/>
    </font>
    <font>
      <b/>
      <sz val="12"/>
      <color theme="1"/>
      <name val="Encode Sans"/>
    </font>
    <font>
      <b/>
      <sz val="12"/>
      <name val="Encode Sans"/>
    </font>
    <font>
      <sz val="11"/>
      <color theme="0"/>
      <name val="Encode Sans"/>
    </font>
    <font>
      <b/>
      <sz val="11"/>
      <color theme="0"/>
      <name val="Encode Sans"/>
    </font>
    <font>
      <sz val="11"/>
      <name val="Encode Sans"/>
    </font>
    <font>
      <sz val="11"/>
      <color theme="1"/>
      <name val="Encode Sans"/>
    </font>
    <font>
      <b/>
      <sz val="11"/>
      <name val="Encode Sans"/>
    </font>
    <font>
      <b/>
      <sz val="11"/>
      <color theme="1"/>
      <name val="Encode Sans"/>
    </font>
    <font>
      <sz val="11"/>
      <color rgb="FF000000"/>
      <name val="Encode Sans"/>
    </font>
    <font>
      <b/>
      <u/>
      <sz val="11"/>
      <color theme="1"/>
      <name val="Encode Sans"/>
    </font>
    <font>
      <i/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6"/>
      <color theme="3" tint="0.3999755851924192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1189">
    <xf numFmtId="0" fontId="0" fillId="0" borderId="0"/>
    <xf numFmtId="4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Border="0">
      <alignment readingOrder="1"/>
    </xf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7" fillId="20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8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24" borderId="2" applyNumberFormat="0" applyAlignment="0" applyProtection="0"/>
    <xf numFmtId="0" fontId="12" fillId="25" borderId="2" applyNumberFormat="0" applyAlignment="0" applyProtection="0"/>
    <xf numFmtId="0" fontId="13" fillId="26" borderId="3" applyNumberFormat="0" applyAlignment="0" applyProtection="0"/>
    <xf numFmtId="0" fontId="14" fillId="0" borderId="4" applyNumberFormat="0" applyFill="0" applyAlignment="0" applyProtection="0"/>
    <xf numFmtId="0" fontId="13" fillId="26" borderId="3" applyNumberFormat="0" applyAlignment="0" applyProtection="0"/>
    <xf numFmtId="0" fontId="15" fillId="0" borderId="0">
      <protection locked="0"/>
    </xf>
    <xf numFmtId="0" fontId="6" fillId="0" borderId="5" applyProtection="0"/>
    <xf numFmtId="0" fontId="16" fillId="0" borderId="0">
      <protection locked="0"/>
    </xf>
    <xf numFmtId="0" fontId="16" fillId="0" borderId="0">
      <protection locked="0"/>
    </xf>
    <xf numFmtId="0" fontId="17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  <xf numFmtId="0" fontId="7" fillId="14" borderId="0" applyNumberFormat="0" applyBorder="0" applyAlignment="0" applyProtection="0"/>
    <xf numFmtId="0" fontId="7" fillId="2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18" fillId="15" borderId="2" applyNumberFormat="0" applyAlignment="0" applyProtection="0"/>
    <xf numFmtId="0" fontId="19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0" fontId="15" fillId="0" borderId="0">
      <protection locked="0"/>
    </xf>
    <xf numFmtId="170" fontId="15" fillId="0" borderId="0">
      <protection locked="0"/>
    </xf>
    <xf numFmtId="0" fontId="5" fillId="0" borderId="0" applyNumberFormat="0" applyFill="0" applyBorder="0" applyAlignment="0" applyProtection="0"/>
    <xf numFmtId="170" fontId="15" fillId="0" borderId="0">
      <protection locked="0"/>
    </xf>
    <xf numFmtId="170" fontId="15" fillId="0" borderId="0">
      <protection locked="0"/>
    </xf>
    <xf numFmtId="170" fontId="15" fillId="0" borderId="0">
      <protection locked="0"/>
    </xf>
    <xf numFmtId="170" fontId="15" fillId="0" borderId="0">
      <protection locked="0"/>
    </xf>
    <xf numFmtId="170" fontId="15" fillId="0" borderId="0">
      <protection locked="0"/>
    </xf>
    <xf numFmtId="170" fontId="15" fillId="0" borderId="0">
      <protection locked="0"/>
    </xf>
    <xf numFmtId="171" fontId="5" fillId="0" borderId="0" applyFill="0" applyBorder="0" applyAlignment="0" applyProtection="0"/>
    <xf numFmtId="170" fontId="15" fillId="0" borderId="0">
      <protection locked="0"/>
    </xf>
    <xf numFmtId="4" fontId="15" fillId="0" borderId="0">
      <protection locked="0"/>
    </xf>
    <xf numFmtId="0" fontId="9" fillId="6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8" fillId="7" borderId="0" applyNumberFormat="0" applyBorder="0" applyAlignment="0" applyProtection="0"/>
    <xf numFmtId="0" fontId="18" fillId="9" borderId="2" applyNumberFormat="0" applyAlignment="0" applyProtection="0"/>
    <xf numFmtId="165" fontId="25" fillId="29" borderId="9" applyNumberFormat="0" applyAlignment="0">
      <alignment horizontal="left" vertical="center"/>
    </xf>
    <xf numFmtId="0" fontId="26" fillId="0" borderId="10" applyNumberFormat="0" applyFill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4" fontId="15" fillId="0" borderId="0">
      <protection locked="0"/>
    </xf>
    <xf numFmtId="175" fontId="5" fillId="0" borderId="0" applyFill="0" applyBorder="0" applyAlignment="0" applyProtection="0"/>
    <xf numFmtId="0" fontId="27" fillId="15" borderId="0" applyNumberFormat="0" applyBorder="0" applyAlignment="0" applyProtection="0"/>
    <xf numFmtId="17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12" borderId="9" applyNumberFormat="0" applyFont="0" applyAlignment="0" applyProtection="0"/>
    <xf numFmtId="0" fontId="5" fillId="12" borderId="9" applyNumberFormat="0" applyFont="0" applyAlignment="0" applyProtection="0"/>
    <xf numFmtId="0" fontId="29" fillId="24" borderId="11" applyNumberFormat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5" fillId="0" borderId="0" applyFill="0" applyBorder="0" applyAlignment="0" applyProtection="0"/>
    <xf numFmtId="3" fontId="5" fillId="0" borderId="0" applyFill="0" applyBorder="0" applyAlignment="0" applyProtection="0"/>
    <xf numFmtId="0" fontId="29" fillId="25" borderId="11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>
      <alignment vertical="center"/>
    </xf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17" fillId="0" borderId="14" applyNumberFormat="0" applyFill="0" applyAlignment="0" applyProtection="0"/>
    <xf numFmtId="0" fontId="34" fillId="0" borderId="0" applyNumberFormat="0" applyFill="0" applyBorder="0" applyAlignment="0" applyProtection="0"/>
    <xf numFmtId="177" fontId="15" fillId="0" borderId="15">
      <protection locked="0"/>
    </xf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14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49" fontId="6" fillId="32" borderId="0" applyNumberFormat="0" applyAlignment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5" fillId="29" borderId="9" applyNumberFormat="0" applyAlignment="0">
      <alignment horizontal="left" vertical="center"/>
    </xf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40" fillId="0" borderId="0"/>
    <xf numFmtId="0" fontId="5" fillId="0" borderId="0"/>
    <xf numFmtId="0" fontId="5" fillId="0" borderId="0"/>
    <xf numFmtId="0" fontId="5" fillId="0" borderId="0"/>
    <xf numFmtId="0" fontId="31" fillId="30" borderId="0">
      <alignment vertical="center"/>
    </xf>
    <xf numFmtId="164" fontId="1" fillId="0" borderId="0" applyFont="0" applyFill="0" applyBorder="0" applyAlignment="0" applyProtection="0"/>
    <xf numFmtId="0" fontId="11" fillId="24" borderId="2" applyNumberFormat="0" applyAlignment="0" applyProtection="0"/>
    <xf numFmtId="0" fontId="12" fillId="25" borderId="2" applyNumberFormat="0" applyAlignment="0" applyProtection="0"/>
    <xf numFmtId="0" fontId="18" fillId="15" borderId="2" applyNumberFormat="0" applyAlignment="0" applyProtection="0"/>
    <xf numFmtId="0" fontId="18" fillId="9" borderId="2" applyNumberFormat="0" applyAlignment="0" applyProtection="0"/>
    <xf numFmtId="165" fontId="25" fillId="29" borderId="9" applyNumberFormat="0" applyAlignment="0">
      <alignment horizontal="left" vertical="center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12" borderId="9" applyNumberFormat="0" applyFont="0" applyAlignment="0" applyProtection="0"/>
    <xf numFmtId="0" fontId="5" fillId="12" borderId="9" applyNumberFormat="0" applyFont="0" applyAlignment="0" applyProtection="0"/>
    <xf numFmtId="0" fontId="29" fillId="24" borderId="11" applyNumberFormat="0" applyAlignment="0" applyProtection="0"/>
    <xf numFmtId="0" fontId="29" fillId="25" borderId="11" applyNumberFormat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25" fillId="29" borderId="9" applyNumberFormat="0" applyAlignment="0">
      <alignment horizontal="left" vertical="center"/>
    </xf>
    <xf numFmtId="0" fontId="5" fillId="0" borderId="0"/>
    <xf numFmtId="0" fontId="31" fillId="30" borderId="0">
      <alignment vertical="center"/>
    </xf>
    <xf numFmtId="43" fontId="1" fillId="0" borderId="0" applyFont="0" applyFill="0" applyBorder="0" applyAlignment="0" applyProtection="0"/>
    <xf numFmtId="0" fontId="41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6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9" fontId="41" fillId="0" borderId="0" applyFont="0" applyFill="0" applyBorder="0" applyAlignment="0" applyProtection="0"/>
    <xf numFmtId="0" fontId="33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44" fillId="0" borderId="0"/>
    <xf numFmtId="0" fontId="33" fillId="0" borderId="1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44" fontId="1" fillId="0" borderId="0" xfId="1" applyFont="1" applyAlignment="1">
      <alignment horizontal="center" vertical="center" wrapText="1"/>
    </xf>
    <xf numFmtId="0" fontId="0" fillId="0" borderId="0" xfId="0" applyAlignment="1">
      <alignment wrapText="1"/>
    </xf>
    <xf numFmtId="2" fontId="36" fillId="0" borderId="0" xfId="0" applyNumberFormat="1" applyFont="1" applyAlignment="1">
      <alignment horizontal="right" wrapText="1"/>
    </xf>
    <xf numFmtId="10" fontId="0" fillId="0" borderId="0" xfId="0" applyNumberFormat="1" applyAlignment="1">
      <alignment horizontal="right"/>
    </xf>
    <xf numFmtId="0" fontId="37" fillId="0" borderId="0" xfId="0" applyFont="1"/>
    <xf numFmtId="0" fontId="39" fillId="0" borderId="0" xfId="0" applyFont="1" applyFill="1"/>
    <xf numFmtId="0" fontId="0" fillId="0" borderId="0" xfId="0"/>
    <xf numFmtId="0" fontId="0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ont="1" applyFill="1"/>
    <xf numFmtId="0" fontId="0" fillId="0" borderId="0" xfId="0" applyFont="1" applyFill="1" applyBorder="1" applyAlignment="1">
      <alignment wrapText="1"/>
    </xf>
    <xf numFmtId="49" fontId="48" fillId="31" borderId="25" xfId="0" applyNumberFormat="1" applyFont="1" applyFill="1" applyBorder="1" applyAlignment="1">
      <alignment horizontal="center" vertical="center"/>
    </xf>
    <xf numFmtId="0" fontId="50" fillId="3" borderId="1" xfId="0" applyFont="1" applyFill="1" applyBorder="1" applyAlignment="1">
      <alignment horizontal="center" vertical="center" wrapText="1"/>
    </xf>
    <xf numFmtId="165" fontId="51" fillId="0" borderId="1" xfId="7" applyFont="1" applyBorder="1"/>
    <xf numFmtId="10" fontId="51" fillId="3" borderId="19" xfId="369" applyNumberFormat="1" applyFont="1" applyFill="1" applyBorder="1" applyAlignment="1">
      <alignment horizontal="center" vertical="center"/>
    </xf>
    <xf numFmtId="0" fontId="50" fillId="0" borderId="1" xfId="1187" applyFont="1" applyFill="1" applyBorder="1" applyAlignment="1">
      <alignment horizontal="center" vertical="center" wrapText="1"/>
    </xf>
    <xf numFmtId="165" fontId="51" fillId="0" borderId="1" xfId="7" applyFont="1" applyFill="1" applyBorder="1"/>
    <xf numFmtId="10" fontId="51" fillId="0" borderId="19" xfId="369" applyNumberFormat="1" applyFont="1" applyFill="1" applyBorder="1" applyAlignment="1">
      <alignment horizontal="center" vertical="center"/>
    </xf>
    <xf numFmtId="2" fontId="50" fillId="0" borderId="1" xfId="1187" applyNumberFormat="1" applyFont="1" applyFill="1" applyBorder="1" applyAlignment="1" applyProtection="1">
      <alignment horizontal="center" vertical="center" wrapText="1"/>
      <protection locked="0"/>
    </xf>
    <xf numFmtId="0" fontId="50" fillId="0" borderId="1" xfId="0" applyFont="1" applyFill="1" applyBorder="1" applyAlignment="1">
      <alignment horizontal="center" vertical="center" wrapText="1"/>
    </xf>
    <xf numFmtId="165" fontId="50" fillId="0" borderId="1" xfId="7" applyFont="1" applyFill="1" applyBorder="1"/>
    <xf numFmtId="10" fontId="50" fillId="0" borderId="19" xfId="369" applyNumberFormat="1" applyFont="1" applyFill="1" applyBorder="1" applyAlignment="1">
      <alignment horizontal="center" vertical="center"/>
    </xf>
    <xf numFmtId="4" fontId="4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" xfId="0" applyFont="1" applyBorder="1" applyAlignment="1">
      <alignment horizontal="center" vertical="center" wrapText="1"/>
    </xf>
    <xf numFmtId="165" fontId="51" fillId="3" borderId="1" xfId="7" applyFont="1" applyFill="1" applyBorder="1"/>
    <xf numFmtId="165" fontId="51" fillId="0" borderId="22" xfId="7" applyFont="1" applyBorder="1"/>
    <xf numFmtId="49" fontId="53" fillId="2" borderId="18" xfId="0" applyNumberFormat="1" applyFont="1" applyFill="1" applyBorder="1" applyAlignment="1">
      <alignment horizontal="center" vertical="center"/>
    </xf>
    <xf numFmtId="49" fontId="53" fillId="35" borderId="26" xfId="0" applyNumberFormat="1" applyFont="1" applyFill="1" applyBorder="1" applyAlignment="1">
      <alignment horizontal="center" vertical="center"/>
    </xf>
    <xf numFmtId="49" fontId="53" fillId="2" borderId="1" xfId="0" applyNumberFormat="1" applyFont="1" applyFill="1" applyBorder="1" applyAlignment="1">
      <alignment horizontal="left" vertical="center"/>
    </xf>
    <xf numFmtId="49" fontId="55" fillId="35" borderId="1" xfId="0" applyNumberFormat="1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1" fillId="0" borderId="18" xfId="1187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2" fillId="33" borderId="1" xfId="0" applyFont="1" applyFill="1" applyBorder="1" applyAlignment="1">
      <alignment horizontal="left" vertical="center"/>
    </xf>
    <xf numFmtId="49" fontId="48" fillId="31" borderId="27" xfId="0" applyNumberFormat="1" applyFont="1" applyFill="1" applyBorder="1" applyAlignment="1">
      <alignment vertical="center"/>
    </xf>
    <xf numFmtId="49" fontId="48" fillId="31" borderId="27" xfId="0" applyNumberFormat="1" applyFont="1" applyFill="1" applyBorder="1" applyAlignment="1">
      <alignment horizontal="center" vertical="center"/>
    </xf>
    <xf numFmtId="44" fontId="48" fillId="31" borderId="27" xfId="1" applyFont="1" applyFill="1" applyBorder="1" applyAlignment="1">
      <alignment horizontal="center" vertical="center"/>
    </xf>
    <xf numFmtId="9" fontId="50" fillId="0" borderId="28" xfId="1188" applyFont="1" applyFill="1" applyBorder="1" applyAlignment="1" applyProtection="1">
      <alignment vertical="center" wrapText="1"/>
      <protection locked="0"/>
    </xf>
    <xf numFmtId="9" fontId="50" fillId="0" borderId="28" xfId="1188" applyFont="1" applyFill="1" applyBorder="1" applyAlignment="1" applyProtection="1">
      <alignment horizontal="right" vertical="center" wrapText="1"/>
      <protection locked="0"/>
    </xf>
    <xf numFmtId="9" fontId="52" fillId="2" borderId="28" xfId="1188" applyFont="1" applyFill="1" applyBorder="1" applyAlignment="1" applyProtection="1">
      <alignment vertical="center" wrapText="1"/>
      <protection locked="0"/>
    </xf>
    <xf numFmtId="9" fontId="52" fillId="2" borderId="28" xfId="1188" applyFont="1" applyFill="1" applyBorder="1" applyAlignment="1" applyProtection="1">
      <alignment horizontal="right" vertical="center" wrapText="1"/>
      <protection locked="0"/>
    </xf>
    <xf numFmtId="44" fontId="52" fillId="2" borderId="28" xfId="1" applyFont="1" applyFill="1" applyBorder="1" applyAlignment="1" applyProtection="1">
      <alignment horizontal="right" vertical="center" wrapText="1"/>
    </xf>
    <xf numFmtId="10" fontId="50" fillId="0" borderId="28" xfId="1188" applyNumberFormat="1" applyFont="1" applyFill="1" applyBorder="1" applyAlignment="1" applyProtection="1">
      <alignment horizontal="right" vertical="center"/>
      <protection locked="0"/>
    </xf>
    <xf numFmtId="10" fontId="50" fillId="0" borderId="28" xfId="0" applyNumberFormat="1" applyFont="1" applyBorder="1" applyAlignment="1" applyProtection="1">
      <alignment horizontal="right" vertical="center"/>
      <protection locked="0"/>
    </xf>
    <xf numFmtId="49" fontId="52" fillId="2" borderId="29" xfId="1188" applyNumberFormat="1" applyFont="1" applyFill="1" applyBorder="1" applyAlignment="1">
      <alignment horizontal="center" vertical="center" wrapText="1"/>
    </xf>
    <xf numFmtId="0" fontId="50" fillId="0" borderId="28" xfId="0" applyFont="1" applyBorder="1" applyAlignment="1" applyProtection="1">
      <alignment horizontal="right" vertical="center" wrapText="1"/>
      <protection locked="0"/>
    </xf>
    <xf numFmtId="49" fontId="48" fillId="31" borderId="31" xfId="0" applyNumberFormat="1" applyFont="1" applyFill="1" applyBorder="1" applyAlignment="1">
      <alignment horizontal="center" vertical="center"/>
    </xf>
    <xf numFmtId="49" fontId="48" fillId="31" borderId="32" xfId="0" applyNumberFormat="1" applyFont="1" applyFill="1" applyBorder="1" applyAlignment="1">
      <alignment horizontal="center" vertical="center"/>
    </xf>
    <xf numFmtId="9" fontId="50" fillId="0" borderId="29" xfId="1188" applyFont="1" applyFill="1" applyBorder="1" applyAlignment="1" applyProtection="1">
      <alignment horizontal="center" vertical="center" wrapText="1"/>
      <protection locked="0"/>
    </xf>
    <xf numFmtId="9" fontId="50" fillId="0" borderId="30" xfId="1188" applyFont="1" applyFill="1" applyBorder="1" applyAlignment="1" applyProtection="1">
      <alignment horizontal="right" vertical="center" wrapText="1"/>
      <protection locked="0"/>
    </xf>
    <xf numFmtId="0" fontId="50" fillId="0" borderId="29" xfId="0" applyFont="1" applyBorder="1" applyAlignment="1" applyProtection="1">
      <alignment horizontal="center" vertical="center" wrapText="1"/>
      <protection locked="0"/>
    </xf>
    <xf numFmtId="172" fontId="50" fillId="0" borderId="30" xfId="0" applyNumberFormat="1" applyFont="1" applyBorder="1" applyAlignment="1" applyProtection="1">
      <alignment horizontal="right" vertical="center" wrapText="1"/>
      <protection locked="0"/>
    </xf>
    <xf numFmtId="44" fontId="45" fillId="2" borderId="30" xfId="1" applyFont="1" applyFill="1" applyBorder="1" applyAlignment="1" applyProtection="1">
      <alignment horizontal="right" vertical="center" wrapText="1"/>
    </xf>
    <xf numFmtId="49" fontId="48" fillId="31" borderId="31" xfId="0" applyNumberFormat="1" applyFont="1" applyFill="1" applyBorder="1" applyAlignment="1">
      <alignment vertical="center"/>
    </xf>
    <xf numFmtId="49" fontId="53" fillId="35" borderId="18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0" fillId="3" borderId="18" xfId="0" applyFont="1" applyFill="1" applyBorder="1" applyAlignment="1">
      <alignment horizontal="center" vertical="center"/>
    </xf>
    <xf numFmtId="0" fontId="50" fillId="3" borderId="1" xfId="0" applyFont="1" applyFill="1" applyBorder="1" applyAlignment="1">
      <alignment horizontal="left" vertical="center" wrapText="1"/>
    </xf>
    <xf numFmtId="0" fontId="5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6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right" vertical="center" wrapText="1"/>
    </xf>
    <xf numFmtId="49" fontId="46" fillId="0" borderId="0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right" vertical="center" wrapText="1"/>
    </xf>
    <xf numFmtId="49" fontId="48" fillId="31" borderId="2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Alignment="1">
      <alignment horizontal="center"/>
    </xf>
    <xf numFmtId="44" fontId="50" fillId="0" borderId="1" xfId="1" applyFont="1" applyFill="1" applyBorder="1" applyAlignment="1">
      <alignment horizontal="right" vertical="center"/>
    </xf>
    <xf numFmtId="44" fontId="0" fillId="0" borderId="0" xfId="1" applyFont="1"/>
    <xf numFmtId="44" fontId="38" fillId="0" borderId="0" xfId="1" applyFont="1" applyFill="1" applyBorder="1" applyAlignment="1">
      <alignment horizontal="center" vertical="center" wrapText="1"/>
    </xf>
    <xf numFmtId="44" fontId="46" fillId="0" borderId="0" xfId="1" applyFont="1" applyFill="1" applyBorder="1" applyAlignment="1">
      <alignment horizontal="center" vertical="center"/>
    </xf>
    <xf numFmtId="44" fontId="47" fillId="0" borderId="0" xfId="1" applyFont="1" applyFill="1" applyBorder="1" applyAlignment="1">
      <alignment horizontal="center" vertical="center" wrapText="1"/>
    </xf>
    <xf numFmtId="44" fontId="55" fillId="35" borderId="1" xfId="1" applyFont="1" applyFill="1" applyBorder="1" applyAlignment="1">
      <alignment horizontal="center" vertical="center"/>
    </xf>
    <xf numFmtId="44" fontId="53" fillId="2" borderId="1" xfId="1" applyFont="1" applyFill="1" applyBorder="1" applyAlignment="1">
      <alignment horizontal="left" vertical="center"/>
    </xf>
    <xf numFmtId="44" fontId="50" fillId="3" borderId="1" xfId="1" applyFont="1" applyFill="1" applyBorder="1" applyAlignment="1">
      <alignment horizontal="right" vertical="center" wrapText="1"/>
    </xf>
    <xf numFmtId="44" fontId="50" fillId="0" borderId="1" xfId="1" applyFont="1" applyFill="1" applyBorder="1" applyAlignment="1">
      <alignment horizontal="right" vertical="center" wrapText="1"/>
    </xf>
    <xf numFmtId="44" fontId="52" fillId="33" borderId="1" xfId="1" applyFont="1" applyFill="1" applyBorder="1" applyAlignment="1">
      <alignment horizontal="left" vertical="center"/>
    </xf>
    <xf numFmtId="44" fontId="50" fillId="0" borderId="1" xfId="1" applyFont="1" applyFill="1" applyBorder="1" applyAlignment="1">
      <alignment horizontal="center" vertical="center" wrapText="1"/>
    </xf>
    <xf numFmtId="44" fontId="50" fillId="0" borderId="1" xfId="1" applyFont="1" applyFill="1" applyBorder="1" applyAlignment="1">
      <alignment horizontal="right"/>
    </xf>
    <xf numFmtId="44" fontId="54" fillId="0" borderId="1" xfId="1" applyFont="1" applyFill="1" applyBorder="1" applyAlignment="1">
      <alignment horizontal="center" vertical="center"/>
    </xf>
    <xf numFmtId="44" fontId="50" fillId="0" borderId="28" xfId="1" applyFont="1" applyFill="1" applyBorder="1" applyAlignment="1" applyProtection="1">
      <alignment horizontal="right" vertical="center" wrapText="1"/>
      <protection locked="0"/>
    </xf>
    <xf numFmtId="44" fontId="0" fillId="0" borderId="0" xfId="1" applyFont="1" applyFill="1" applyBorder="1" applyAlignment="1">
      <alignment horizontal="left" wrapText="1"/>
    </xf>
    <xf numFmtId="44" fontId="50" fillId="0" borderId="1" xfId="1" applyFont="1" applyFill="1" applyBorder="1" applyAlignment="1" applyProtection="1">
      <alignment horizontal="right" vertical="center"/>
    </xf>
    <xf numFmtId="2" fontId="51" fillId="0" borderId="18" xfId="0" applyNumberFormat="1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left" vertical="center"/>
    </xf>
    <xf numFmtId="44" fontId="52" fillId="0" borderId="1" xfId="1" applyFont="1" applyFill="1" applyBorder="1" applyAlignment="1">
      <alignment horizontal="left" vertical="center"/>
    </xf>
    <xf numFmtId="0" fontId="52" fillId="0" borderId="19" xfId="0" applyFont="1" applyFill="1" applyBorder="1" applyAlignment="1">
      <alignment horizontal="left" vertical="center"/>
    </xf>
    <xf numFmtId="2" fontId="51" fillId="0" borderId="18" xfId="1187" applyNumberFormat="1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38" fillId="0" borderId="0" xfId="0" applyFont="1" applyFill="1" applyBorder="1" applyAlignment="1">
      <alignment vertical="center" wrapText="1"/>
    </xf>
    <xf numFmtId="49" fontId="46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49" fontId="53" fillId="35" borderId="1" xfId="0" applyNumberFormat="1" applyFont="1" applyFill="1" applyBorder="1" applyAlignment="1">
      <alignment vertical="center"/>
    </xf>
    <xf numFmtId="49" fontId="53" fillId="2" borderId="1" xfId="0" applyNumberFormat="1" applyFont="1" applyFill="1" applyBorder="1" applyAlignment="1">
      <alignment vertical="center"/>
    </xf>
    <xf numFmtId="0" fontId="50" fillId="0" borderId="1" xfId="1187" applyFont="1" applyFill="1" applyBorder="1" applyAlignment="1">
      <alignment vertical="center" wrapText="1"/>
    </xf>
    <xf numFmtId="0" fontId="50" fillId="0" borderId="23" xfId="1187" applyFont="1" applyFill="1" applyBorder="1" applyAlignment="1">
      <alignment vertical="center" wrapText="1"/>
    </xf>
    <xf numFmtId="0" fontId="50" fillId="3" borderId="1" xfId="0" applyFont="1" applyFill="1" applyBorder="1" applyAlignment="1">
      <alignment vertical="center" wrapText="1"/>
    </xf>
    <xf numFmtId="0" fontId="50" fillId="0" borderId="24" xfId="1187" applyFont="1" applyFill="1" applyBorder="1" applyAlignment="1">
      <alignment vertical="center" wrapText="1"/>
    </xf>
    <xf numFmtId="0" fontId="50" fillId="0" borderId="1" xfId="0" applyFont="1" applyFill="1" applyBorder="1" applyAlignment="1">
      <alignment vertical="center" wrapText="1"/>
    </xf>
    <xf numFmtId="0" fontId="39" fillId="0" borderId="24" xfId="1187" applyFont="1" applyFill="1" applyBorder="1" applyAlignment="1">
      <alignment vertical="center" wrapText="1"/>
    </xf>
    <xf numFmtId="49" fontId="53" fillId="2" borderId="1" xfId="0" applyNumberFormat="1" applyFont="1" applyFill="1" applyBorder="1" applyAlignment="1">
      <alignment vertical="center" wrapText="1"/>
    </xf>
    <xf numFmtId="0" fontId="52" fillId="33" borderId="1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0" fillId="0" borderId="0" xfId="0" applyAlignment="1">
      <alignment vertical="center" wrapText="1"/>
    </xf>
    <xf numFmtId="172" fontId="50" fillId="0" borderId="28" xfId="0" applyNumberFormat="1" applyFont="1" applyBorder="1" applyAlignment="1" applyProtection="1">
      <alignment vertical="center" wrapText="1"/>
      <protection locked="0"/>
    </xf>
    <xf numFmtId="0" fontId="50" fillId="0" borderId="18" xfId="0" applyFont="1" applyBorder="1" applyAlignment="1">
      <alignment horizontal="center" vertical="center"/>
    </xf>
    <xf numFmtId="0" fontId="50" fillId="0" borderId="34" xfId="1187" applyFont="1" applyFill="1" applyBorder="1" applyAlignment="1">
      <alignment vertical="center" wrapText="1"/>
    </xf>
    <xf numFmtId="0" fontId="39" fillId="0" borderId="0" xfId="1187" applyFont="1" applyFill="1" applyAlignment="1">
      <alignment vertical="center" wrapText="1"/>
    </xf>
    <xf numFmtId="49" fontId="48" fillId="31" borderId="27" xfId="0" applyNumberFormat="1" applyFont="1" applyFill="1" applyBorder="1" applyAlignment="1">
      <alignment horizontal="left" vertical="center"/>
    </xf>
    <xf numFmtId="44" fontId="50" fillId="0" borderId="1" xfId="1" applyFont="1" applyFill="1" applyBorder="1" applyAlignment="1">
      <alignment horizontal="left" vertical="center"/>
    </xf>
    <xf numFmtId="44" fontId="50" fillId="3" borderId="1" xfId="1" applyFont="1" applyFill="1" applyBorder="1" applyAlignment="1">
      <alignment horizontal="center" vertical="center" wrapText="1"/>
    </xf>
    <xf numFmtId="44" fontId="49" fillId="0" borderId="1" xfId="1" applyFont="1" applyFill="1" applyBorder="1" applyAlignment="1" applyProtection="1">
      <alignment horizontal="center" vertical="center" wrapText="1"/>
      <protection locked="0"/>
    </xf>
    <xf numFmtId="44" fontId="50" fillId="0" borderId="20" xfId="1" applyFont="1" applyFill="1" applyBorder="1" applyAlignment="1">
      <alignment horizontal="center" vertical="center" wrapText="1"/>
    </xf>
    <xf numFmtId="44" fontId="50" fillId="0" borderId="28" xfId="1" applyFont="1" applyFill="1" applyBorder="1" applyAlignment="1" applyProtection="1">
      <alignment horizontal="right" vertical="center"/>
      <protection locked="0"/>
    </xf>
    <xf numFmtId="44" fontId="50" fillId="0" borderId="28" xfId="1" applyFont="1" applyBorder="1" applyAlignment="1" applyProtection="1">
      <alignment horizontal="right" vertical="center"/>
      <protection locked="0"/>
    </xf>
    <xf numFmtId="10" fontId="50" fillId="0" borderId="28" xfId="1188" applyNumberFormat="1" applyFont="1" applyFill="1" applyBorder="1" applyAlignment="1" applyProtection="1">
      <alignment horizontal="center" vertical="center" wrapText="1"/>
      <protection locked="0"/>
    </xf>
    <xf numFmtId="10" fontId="52" fillId="2" borderId="28" xfId="1188" applyNumberFormat="1" applyFont="1" applyFill="1" applyBorder="1" applyAlignment="1" applyProtection="1">
      <alignment horizontal="center" vertical="center"/>
      <protection locked="0"/>
    </xf>
    <xf numFmtId="44" fontId="50" fillId="0" borderId="28" xfId="1" applyFont="1" applyBorder="1" applyAlignment="1" applyProtection="1">
      <alignment horizontal="right" vertical="center" wrapText="1"/>
      <protection locked="0"/>
    </xf>
    <xf numFmtId="44" fontId="53" fillId="35" borderId="1" xfId="1" applyFont="1" applyFill="1" applyBorder="1" applyAlignment="1">
      <alignment horizontal="center" vertical="center"/>
    </xf>
    <xf numFmtId="44" fontId="53" fillId="2" borderId="1" xfId="1" applyFont="1" applyFill="1" applyBorder="1" applyAlignment="1">
      <alignment horizontal="center" vertical="center"/>
    </xf>
    <xf numFmtId="44" fontId="51" fillId="0" borderId="1" xfId="1" applyFont="1" applyBorder="1"/>
    <xf numFmtId="44" fontId="51" fillId="0" borderId="1" xfId="1" applyFont="1" applyFill="1" applyBorder="1"/>
    <xf numFmtId="44" fontId="52" fillId="0" borderId="1" xfId="1" applyFont="1" applyFill="1" applyBorder="1" applyAlignment="1" applyProtection="1">
      <alignment horizontal="center" vertical="center" wrapText="1"/>
      <protection locked="0"/>
    </xf>
    <xf numFmtId="44" fontId="50" fillId="0" borderId="1" xfId="1" applyFont="1" applyFill="1" applyBorder="1"/>
    <xf numFmtId="44" fontId="51" fillId="3" borderId="1" xfId="1" applyFont="1" applyFill="1" applyBorder="1"/>
    <xf numFmtId="44" fontId="51" fillId="0" borderId="22" xfId="1" applyFont="1" applyBorder="1"/>
    <xf numFmtId="9" fontId="53" fillId="35" borderId="33" xfId="1188" applyFont="1" applyFill="1" applyBorder="1" applyAlignment="1">
      <alignment horizontal="center" vertical="center"/>
    </xf>
    <xf numFmtId="9" fontId="53" fillId="2" borderId="19" xfId="1188" applyFont="1" applyFill="1" applyBorder="1" applyAlignment="1">
      <alignment horizontal="left" vertical="center"/>
    </xf>
    <xf numFmtId="9" fontId="53" fillId="35" borderId="19" xfId="1188" applyFont="1" applyFill="1" applyBorder="1" applyAlignment="1">
      <alignment horizontal="center" vertical="center"/>
    </xf>
    <xf numFmtId="9" fontId="51" fillId="0" borderId="19" xfId="1188" applyFont="1" applyFill="1" applyBorder="1" applyAlignment="1">
      <alignment horizontal="center" vertical="center"/>
    </xf>
    <xf numFmtId="10" fontId="53" fillId="2" borderId="19" xfId="1188" applyNumberFormat="1" applyFont="1" applyFill="1" applyBorder="1" applyAlignment="1">
      <alignment horizontal="center" vertical="center"/>
    </xf>
    <xf numFmtId="10" fontId="52" fillId="33" borderId="19" xfId="1188" applyNumberFormat="1" applyFont="1" applyFill="1" applyBorder="1" applyAlignment="1">
      <alignment horizontal="center" vertical="center"/>
    </xf>
    <xf numFmtId="10" fontId="53" fillId="35" borderId="19" xfId="1188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4" fontId="55" fillId="35" borderId="1" xfId="0" applyNumberFormat="1" applyFont="1" applyFill="1" applyBorder="1" applyAlignment="1">
      <alignment horizontal="center" vertical="center"/>
    </xf>
    <xf numFmtId="4" fontId="53" fillId="2" borderId="1" xfId="0" applyNumberFormat="1" applyFont="1" applyFill="1" applyBorder="1" applyAlignment="1">
      <alignment horizontal="center" vertical="center"/>
    </xf>
    <xf numFmtId="4" fontId="50" fillId="3" borderId="1" xfId="666" applyNumberFormat="1" applyFont="1" applyFill="1" applyBorder="1" applyAlignment="1">
      <alignment horizontal="center" vertical="center" wrapText="1"/>
    </xf>
    <xf numFmtId="4" fontId="50" fillId="0" borderId="1" xfId="666" applyNumberFormat="1" applyFont="1" applyFill="1" applyBorder="1" applyAlignment="1">
      <alignment horizontal="center" vertical="center" wrapText="1"/>
    </xf>
    <xf numFmtId="4" fontId="51" fillId="0" borderId="1" xfId="666" applyNumberFormat="1" applyFont="1" applyFill="1" applyBorder="1" applyAlignment="1">
      <alignment horizontal="center" vertical="center" wrapText="1"/>
    </xf>
    <xf numFmtId="4" fontId="50" fillId="3" borderId="1" xfId="738" applyNumberFormat="1" applyFont="1" applyFill="1" applyBorder="1" applyAlignment="1">
      <alignment horizontal="center" vertical="center" wrapText="1"/>
    </xf>
    <xf numFmtId="4" fontId="50" fillId="0" borderId="1" xfId="738" applyNumberFormat="1" applyFont="1" applyFill="1" applyBorder="1" applyAlignment="1">
      <alignment horizontal="center" vertical="center" wrapText="1"/>
    </xf>
    <xf numFmtId="4" fontId="52" fillId="33" borderId="1" xfId="0" applyNumberFormat="1" applyFont="1" applyFill="1" applyBorder="1" applyAlignment="1">
      <alignment horizontal="center" vertical="center"/>
    </xf>
    <xf numFmtId="43" fontId="50" fillId="0" borderId="1" xfId="666" applyFont="1" applyFill="1" applyBorder="1" applyAlignment="1">
      <alignment horizontal="center" vertical="center" wrapText="1"/>
    </xf>
    <xf numFmtId="4" fontId="51" fillId="2" borderId="1" xfId="0" applyNumberFormat="1" applyFont="1" applyFill="1" applyBorder="1" applyAlignment="1">
      <alignment horizontal="center" vertical="center"/>
    </xf>
    <xf numFmtId="10" fontId="51" fillId="0" borderId="19" xfId="1188" applyNumberFormat="1" applyFont="1" applyFill="1" applyBorder="1" applyAlignment="1">
      <alignment horizontal="center" vertical="center"/>
    </xf>
    <xf numFmtId="10" fontId="48" fillId="31" borderId="32" xfId="1188" applyNumberFormat="1" applyFont="1" applyFill="1" applyBorder="1" applyAlignment="1">
      <alignment horizontal="center" vertical="center"/>
    </xf>
    <xf numFmtId="44" fontId="0" fillId="0" borderId="0" xfId="1" applyFont="1" applyAlignment="1">
      <alignment wrapText="1"/>
    </xf>
    <xf numFmtId="9" fontId="0" fillId="0" borderId="0" xfId="0" applyNumberFormat="1"/>
    <xf numFmtId="9" fontId="0" fillId="0" borderId="0" xfId="1188" applyFont="1" applyAlignment="1">
      <alignment wrapText="1"/>
    </xf>
    <xf numFmtId="44" fontId="52" fillId="33" borderId="1" xfId="1" applyFont="1" applyFill="1" applyBorder="1" applyAlignment="1">
      <alignment horizontal="center" vertical="center" wrapText="1"/>
    </xf>
    <xf numFmtId="49" fontId="46" fillId="34" borderId="0" xfId="0" applyNumberFormat="1" applyFont="1" applyFill="1" applyBorder="1" applyAlignment="1">
      <alignment horizontal="center" vertical="center"/>
    </xf>
    <xf numFmtId="49" fontId="46" fillId="34" borderId="0" xfId="0" applyNumberFormat="1" applyFont="1" applyFill="1" applyBorder="1" applyAlignment="1">
      <alignment vertical="center"/>
    </xf>
    <xf numFmtId="44" fontId="46" fillId="34" borderId="0" xfId="1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center" vertical="center" wrapText="1"/>
    </xf>
    <xf numFmtId="0" fontId="47" fillId="2" borderId="0" xfId="0" applyFont="1" applyFill="1" applyBorder="1" applyAlignment="1">
      <alignment vertical="center" wrapText="1"/>
    </xf>
    <xf numFmtId="44" fontId="47" fillId="2" borderId="0" xfId="1" applyFont="1" applyFill="1" applyBorder="1" applyAlignment="1">
      <alignment horizontal="center" vertical="center" wrapText="1"/>
    </xf>
    <xf numFmtId="0" fontId="56" fillId="3" borderId="0" xfId="0" applyFont="1" applyFill="1" applyAlignment="1"/>
    <xf numFmtId="0" fontId="56" fillId="3" borderId="0" xfId="0" applyFont="1" applyFill="1" applyAlignment="1">
      <alignment horizontal="center"/>
    </xf>
    <xf numFmtId="0" fontId="56" fillId="3" borderId="0" xfId="0" applyFont="1" applyFill="1" applyAlignment="1">
      <alignment horizontal="right"/>
    </xf>
    <xf numFmtId="44" fontId="56" fillId="3" borderId="0" xfId="1" applyFont="1" applyFill="1" applyAlignment="1">
      <alignment horizontal="center"/>
    </xf>
    <xf numFmtId="0" fontId="57" fillId="3" borderId="0" xfId="0" applyFont="1" applyFill="1" applyBorder="1" applyAlignment="1">
      <alignment horizontal="right"/>
    </xf>
    <xf numFmtId="0" fontId="58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right" vertical="center" wrapText="1"/>
    </xf>
    <xf numFmtId="44" fontId="58" fillId="0" borderId="0" xfId="1" applyFont="1" applyFill="1" applyBorder="1" applyAlignment="1">
      <alignment horizontal="center" vertical="center" wrapText="1"/>
    </xf>
  </cellXfs>
  <cellStyles count="1189">
    <cellStyle name="01" xfId="8"/>
    <cellStyle name="20% - Accent1" xfId="9"/>
    <cellStyle name="20% - Accent1 2" xfId="739"/>
    <cellStyle name="20% - Accent2" xfId="10"/>
    <cellStyle name="20% - Accent2 2" xfId="740"/>
    <cellStyle name="20% - Accent3" xfId="11"/>
    <cellStyle name="20% - Accent3 2" xfId="741"/>
    <cellStyle name="20% - Accent4" xfId="12"/>
    <cellStyle name="20% - Accent4 2" xfId="742"/>
    <cellStyle name="20% - Accent5" xfId="13"/>
    <cellStyle name="20% - Accent5 2" xfId="743"/>
    <cellStyle name="20% - Accent6" xfId="14"/>
    <cellStyle name="20% - Accent6 2" xfId="744"/>
    <cellStyle name="20% - Énfasis1 2" xfId="15"/>
    <cellStyle name="20% - Énfasis1 2 2" xfId="745"/>
    <cellStyle name="20% - Énfasis2 2" xfId="16"/>
    <cellStyle name="20% - Énfasis2 2 2" xfId="746"/>
    <cellStyle name="20% - Énfasis3 2" xfId="17"/>
    <cellStyle name="20% - Énfasis3 2 2" xfId="747"/>
    <cellStyle name="20% - Énfasis4 2" xfId="18"/>
    <cellStyle name="20% - Énfasis4 2 2" xfId="748"/>
    <cellStyle name="20% - Énfasis5 2" xfId="19"/>
    <cellStyle name="20% - Énfasis5 2 2" xfId="749"/>
    <cellStyle name="20% - Énfasis6 2" xfId="20"/>
    <cellStyle name="20% - Énfasis6 2 2" xfId="750"/>
    <cellStyle name="40% - Accent1" xfId="21"/>
    <cellStyle name="40% - Accent1 2" xfId="751"/>
    <cellStyle name="40% - Accent2" xfId="22"/>
    <cellStyle name="40% - Accent2 2" xfId="752"/>
    <cellStyle name="40% - Accent3" xfId="23"/>
    <cellStyle name="40% - Accent3 2" xfId="753"/>
    <cellStyle name="40% - Accent4" xfId="24"/>
    <cellStyle name="40% - Accent4 2" xfId="754"/>
    <cellStyle name="40% - Accent5" xfId="25"/>
    <cellStyle name="40% - Accent5 2" xfId="755"/>
    <cellStyle name="40% - Accent6" xfId="26"/>
    <cellStyle name="40% - Accent6 2" xfId="756"/>
    <cellStyle name="40% - Énfasis1 2" xfId="27"/>
    <cellStyle name="40% - Énfasis1 2 2" xfId="757"/>
    <cellStyle name="40% - Énfasis2 2" xfId="28"/>
    <cellStyle name="40% - Énfasis2 2 2" xfId="758"/>
    <cellStyle name="40% - Énfasis3 2" xfId="29"/>
    <cellStyle name="40% - Énfasis3 2 2" xfId="759"/>
    <cellStyle name="40% - Énfasis4 2" xfId="30"/>
    <cellStyle name="40% - Énfasis4 2 2" xfId="760"/>
    <cellStyle name="40% - Énfasis5 2" xfId="31"/>
    <cellStyle name="40% - Énfasis5 2 2" xfId="761"/>
    <cellStyle name="40% - Énfasis6 2" xfId="32"/>
    <cellStyle name="40% - Énfasis6 2 2" xfId="76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60% - Énfasis1 2" xfId="39"/>
    <cellStyle name="60% - Énfasis2 2" xfId="40"/>
    <cellStyle name="60% - Énfasis3 2" xfId="41"/>
    <cellStyle name="60% - Énfasis4 2" xfId="42"/>
    <cellStyle name="60% - Énfasis5 2" xfId="43"/>
    <cellStyle name="60% - Énfasis6 2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Buena 2" xfId="52"/>
    <cellStyle name="Cabecera 1" xfId="53"/>
    <cellStyle name="Cabecera 2" xfId="54"/>
    <cellStyle name="Calculation" xfId="55"/>
    <cellStyle name="Calculation 2" xfId="1063"/>
    <cellStyle name="Cálculo 2" xfId="56"/>
    <cellStyle name="Cálculo 2 2" xfId="1064"/>
    <cellStyle name="Celda de comprobación 2" xfId="57"/>
    <cellStyle name="Celda vinculada 2" xfId="58"/>
    <cellStyle name="Check Cell" xfId="59"/>
    <cellStyle name="Dia" xfId="60"/>
    <cellStyle name="EDU1" xfId="61"/>
    <cellStyle name="Encabez1" xfId="62"/>
    <cellStyle name="Encabez2" xfId="63"/>
    <cellStyle name="Encabezado 4 2" xfId="64"/>
    <cellStyle name="EncabezadoRubro" xfId="763"/>
    <cellStyle name="Énfasis1 2" xfId="65"/>
    <cellStyle name="Énfasis2 2" xfId="66"/>
    <cellStyle name="Énfasis3 2" xfId="67"/>
    <cellStyle name="Énfasis4 2" xfId="68"/>
    <cellStyle name="Énfasis5 2" xfId="69"/>
    <cellStyle name="Énfasis6 2" xfId="70"/>
    <cellStyle name="Entrada 2" xfId="71"/>
    <cellStyle name="Entrada 2 2" xfId="1065"/>
    <cellStyle name="Estilo 1" xfId="72"/>
    <cellStyle name="Euro" xfId="73"/>
    <cellStyle name="Euro 2" xfId="74"/>
    <cellStyle name="Euro_Aeroparque Ferromel" xfId="75"/>
    <cellStyle name="Explanatory Text" xfId="76"/>
    <cellStyle name="F2" xfId="77"/>
    <cellStyle name="F3" xfId="78"/>
    <cellStyle name="F3 2" xfId="79"/>
    <cellStyle name="F3_Aeroparque (con 10% fijo)" xfId="80"/>
    <cellStyle name="F4" xfId="81"/>
    <cellStyle name="F5" xfId="82"/>
    <cellStyle name="F6" xfId="83"/>
    <cellStyle name="F7" xfId="84"/>
    <cellStyle name="F8" xfId="85"/>
    <cellStyle name="Fecha" xfId="86"/>
    <cellStyle name="Fijo" xfId="87"/>
    <cellStyle name="Financiero" xfId="88"/>
    <cellStyle name="Good" xfId="89"/>
    <cellStyle name="Heading 1" xfId="90"/>
    <cellStyle name="Heading 2" xfId="91"/>
    <cellStyle name="Heading 3" xfId="92"/>
    <cellStyle name="Heading 4" xfId="93"/>
    <cellStyle name="Hipervínculo 2" xfId="94"/>
    <cellStyle name="Hipervínculo 2 2" xfId="1165"/>
    <cellStyle name="Hipervínculo 2 3" xfId="1164"/>
    <cellStyle name="Hipervínculo 3" xfId="1163"/>
    <cellStyle name="Hyperlink" xfId="1182"/>
    <cellStyle name="Incorrecto 2" xfId="95"/>
    <cellStyle name="Input" xfId="96"/>
    <cellStyle name="Input 2" xfId="1066"/>
    <cellStyle name="Insumo" xfId="97"/>
    <cellStyle name="Insumo 2" xfId="825"/>
    <cellStyle name="Insumo 2 2" xfId="1158"/>
    <cellStyle name="Insumo 3" xfId="1067"/>
    <cellStyle name="Linked Cell" xfId="98"/>
    <cellStyle name="Millares 10" xfId="99"/>
    <cellStyle name="Millares 11" xfId="100"/>
    <cellStyle name="Millares 12" xfId="101"/>
    <cellStyle name="Millares 13" xfId="102"/>
    <cellStyle name="Millares 14" xfId="103"/>
    <cellStyle name="Millares 15" xfId="104"/>
    <cellStyle name="Millares 16" xfId="105"/>
    <cellStyle name="Millares 16 2" xfId="397"/>
    <cellStyle name="Millares 16 2 2" xfId="467"/>
    <cellStyle name="Millares 16 2 2 2" xfId="607"/>
    <cellStyle name="Millares 16 2 3" xfId="537"/>
    <cellStyle name="Millares 16 2 4" xfId="679"/>
    <cellStyle name="Millares 16 2 5" xfId="826"/>
    <cellStyle name="Millares 16 3" xfId="1068"/>
    <cellStyle name="Millares 17" xfId="106"/>
    <cellStyle name="Millares 17 2" xfId="398"/>
    <cellStyle name="Millares 17 2 2" xfId="468"/>
    <cellStyle name="Millares 17 2 2 2" xfId="608"/>
    <cellStyle name="Millares 17 2 3" xfId="538"/>
    <cellStyle name="Millares 17 2 4" xfId="680"/>
    <cellStyle name="Millares 17 2 5" xfId="827"/>
    <cellStyle name="Millares 17 3" xfId="1069"/>
    <cellStyle name="Millares 18" xfId="107"/>
    <cellStyle name="Millares 18 2" xfId="399"/>
    <cellStyle name="Millares 18 2 2" xfId="469"/>
    <cellStyle name="Millares 18 2 2 2" xfId="609"/>
    <cellStyle name="Millares 18 2 3" xfId="539"/>
    <cellStyle name="Millares 18 2 4" xfId="681"/>
    <cellStyle name="Millares 18 2 5" xfId="828"/>
    <cellStyle name="Millares 18 3" xfId="1070"/>
    <cellStyle name="Millares 19" xfId="108"/>
    <cellStyle name="Millares 19 2" xfId="400"/>
    <cellStyle name="Millares 19 2 2" xfId="470"/>
    <cellStyle name="Millares 19 2 2 2" xfId="610"/>
    <cellStyle name="Millares 19 2 3" xfId="540"/>
    <cellStyle name="Millares 19 2 4" xfId="682"/>
    <cellStyle name="Millares 19 2 5" xfId="829"/>
    <cellStyle name="Millares 19 3" xfId="1071"/>
    <cellStyle name="Millares 2" xfId="109"/>
    <cellStyle name="Millares 2 2" xfId="110"/>
    <cellStyle name="Millares 2 2 2" xfId="831"/>
    <cellStyle name="Millares 2 3" xfId="830"/>
    <cellStyle name="Millares 20" xfId="111"/>
    <cellStyle name="Millares 20 2" xfId="401"/>
    <cellStyle name="Millares 20 2 2" xfId="471"/>
    <cellStyle name="Millares 20 2 2 2" xfId="611"/>
    <cellStyle name="Millares 20 2 3" xfId="541"/>
    <cellStyle name="Millares 20 2 4" xfId="683"/>
    <cellStyle name="Millares 20 2 5" xfId="832"/>
    <cellStyle name="Millares 20 3" xfId="1072"/>
    <cellStyle name="Millares 21" xfId="112"/>
    <cellStyle name="Millares 21 2" xfId="402"/>
    <cellStyle name="Millares 21 2 2" xfId="472"/>
    <cellStyle name="Millares 21 2 2 2" xfId="612"/>
    <cellStyle name="Millares 21 2 3" xfId="542"/>
    <cellStyle name="Millares 21 2 4" xfId="684"/>
    <cellStyle name="Millares 21 2 5" xfId="833"/>
    <cellStyle name="Millares 21 3" xfId="1073"/>
    <cellStyle name="Millares 22" xfId="113"/>
    <cellStyle name="Millares 22 2" xfId="403"/>
    <cellStyle name="Millares 22 2 2" xfId="473"/>
    <cellStyle name="Millares 22 2 2 2" xfId="613"/>
    <cellStyle name="Millares 22 2 3" xfId="543"/>
    <cellStyle name="Millares 22 2 4" xfId="685"/>
    <cellStyle name="Millares 22 2 5" xfId="834"/>
    <cellStyle name="Millares 22 3" xfId="1074"/>
    <cellStyle name="Millares 23" xfId="114"/>
    <cellStyle name="Millares 23 2" xfId="404"/>
    <cellStyle name="Millares 23 2 2" xfId="474"/>
    <cellStyle name="Millares 23 2 2 2" xfId="614"/>
    <cellStyle name="Millares 23 2 3" xfId="544"/>
    <cellStyle name="Millares 23 2 4" xfId="686"/>
    <cellStyle name="Millares 23 2 5" xfId="835"/>
    <cellStyle name="Millares 23 3" xfId="1075"/>
    <cellStyle name="Millares 24" xfId="115"/>
    <cellStyle name="Millares 24 2" xfId="405"/>
    <cellStyle name="Millares 24 2 2" xfId="475"/>
    <cellStyle name="Millares 24 2 2 2" xfId="615"/>
    <cellStyle name="Millares 24 2 3" xfId="545"/>
    <cellStyle name="Millares 24 2 4" xfId="687"/>
    <cellStyle name="Millares 24 2 5" xfId="836"/>
    <cellStyle name="Millares 24 3" xfId="1076"/>
    <cellStyle name="Millares 25" xfId="116"/>
    <cellStyle name="Millares 25 2" xfId="406"/>
    <cellStyle name="Millares 25 2 2" xfId="476"/>
    <cellStyle name="Millares 25 2 2 2" xfId="616"/>
    <cellStyle name="Millares 25 2 3" xfId="546"/>
    <cellStyle name="Millares 25 2 4" xfId="688"/>
    <cellStyle name="Millares 25 2 5" xfId="837"/>
    <cellStyle name="Millares 25 3" xfId="1077"/>
    <cellStyle name="Millares 26" xfId="117"/>
    <cellStyle name="Millares 26 2" xfId="407"/>
    <cellStyle name="Millares 26 2 2" xfId="477"/>
    <cellStyle name="Millares 26 2 2 2" xfId="617"/>
    <cellStyle name="Millares 26 2 3" xfId="547"/>
    <cellStyle name="Millares 26 2 4" xfId="689"/>
    <cellStyle name="Millares 26 2 5" xfId="838"/>
    <cellStyle name="Millares 26 3" xfId="1078"/>
    <cellStyle name="Millares 27" xfId="118"/>
    <cellStyle name="Millares 27 2" xfId="408"/>
    <cellStyle name="Millares 27 2 2" xfId="478"/>
    <cellStyle name="Millares 27 2 2 2" xfId="618"/>
    <cellStyle name="Millares 27 2 3" xfId="548"/>
    <cellStyle name="Millares 27 2 4" xfId="690"/>
    <cellStyle name="Millares 27 2 5" xfId="839"/>
    <cellStyle name="Millares 27 3" xfId="1079"/>
    <cellStyle name="Millares 28" xfId="119"/>
    <cellStyle name="Millares 28 2" xfId="409"/>
    <cellStyle name="Millares 28 2 2" xfId="479"/>
    <cellStyle name="Millares 28 2 2 2" xfId="619"/>
    <cellStyle name="Millares 28 2 3" xfId="549"/>
    <cellStyle name="Millares 28 2 4" xfId="691"/>
    <cellStyle name="Millares 28 2 5" xfId="840"/>
    <cellStyle name="Millares 28 3" xfId="1080"/>
    <cellStyle name="Millares 29" xfId="120"/>
    <cellStyle name="Millares 29 2" xfId="410"/>
    <cellStyle name="Millares 29 2 2" xfId="480"/>
    <cellStyle name="Millares 29 2 2 2" xfId="620"/>
    <cellStyle name="Millares 29 2 3" xfId="550"/>
    <cellStyle name="Millares 29 2 4" xfId="692"/>
    <cellStyle name="Millares 29 2 5" xfId="841"/>
    <cellStyle name="Millares 29 3" xfId="1081"/>
    <cellStyle name="Millares 3" xfId="121"/>
    <cellStyle name="Millares 30" xfId="122"/>
    <cellStyle name="Millares 30 2" xfId="411"/>
    <cellStyle name="Millares 30 2 2" xfId="481"/>
    <cellStyle name="Millares 30 2 2 2" xfId="621"/>
    <cellStyle name="Millares 30 2 3" xfId="551"/>
    <cellStyle name="Millares 30 2 4" xfId="693"/>
    <cellStyle name="Millares 30 2 5" xfId="842"/>
    <cellStyle name="Millares 30 3" xfId="1082"/>
    <cellStyle name="Millares 31" xfId="123"/>
    <cellStyle name="Millares 31 2" xfId="412"/>
    <cellStyle name="Millares 31 2 2" xfId="482"/>
    <cellStyle name="Millares 31 2 2 2" xfId="622"/>
    <cellStyle name="Millares 31 2 3" xfId="552"/>
    <cellStyle name="Millares 31 2 4" xfId="694"/>
    <cellStyle name="Millares 31 2 5" xfId="843"/>
    <cellStyle name="Millares 31 3" xfId="1083"/>
    <cellStyle name="Millares 32" xfId="124"/>
    <cellStyle name="Millares 32 2" xfId="413"/>
    <cellStyle name="Millares 32 2 2" xfId="483"/>
    <cellStyle name="Millares 32 2 2 2" xfId="623"/>
    <cellStyle name="Millares 32 2 3" xfId="553"/>
    <cellStyle name="Millares 32 2 4" xfId="695"/>
    <cellStyle name="Millares 32 2 5" xfId="844"/>
    <cellStyle name="Millares 32 3" xfId="1084"/>
    <cellStyle name="Millares 33" xfId="125"/>
    <cellStyle name="Millares 33 2" xfId="414"/>
    <cellStyle name="Millares 33 2 2" xfId="484"/>
    <cellStyle name="Millares 33 2 2 2" xfId="624"/>
    <cellStyle name="Millares 33 2 3" xfId="554"/>
    <cellStyle name="Millares 33 2 4" xfId="696"/>
    <cellStyle name="Millares 33 2 5" xfId="845"/>
    <cellStyle name="Millares 33 3" xfId="1085"/>
    <cellStyle name="Millares 34" xfId="126"/>
    <cellStyle name="Millares 34 2" xfId="415"/>
    <cellStyle name="Millares 34 2 2" xfId="485"/>
    <cellStyle name="Millares 34 2 2 2" xfId="625"/>
    <cellStyle name="Millares 34 2 3" xfId="555"/>
    <cellStyle name="Millares 34 2 4" xfId="697"/>
    <cellStyle name="Millares 34 2 5" xfId="846"/>
    <cellStyle name="Millares 34 3" xfId="1086"/>
    <cellStyle name="Millares 35" xfId="127"/>
    <cellStyle name="Millares 35 2" xfId="416"/>
    <cellStyle name="Millares 35 2 2" xfId="486"/>
    <cellStyle name="Millares 35 2 2 2" xfId="626"/>
    <cellStyle name="Millares 35 2 3" xfId="556"/>
    <cellStyle name="Millares 35 2 4" xfId="698"/>
    <cellStyle name="Millares 35 2 5" xfId="847"/>
    <cellStyle name="Millares 35 3" xfId="1087"/>
    <cellStyle name="Millares 36" xfId="128"/>
    <cellStyle name="Millares 36 2" xfId="417"/>
    <cellStyle name="Millares 36 2 2" xfId="487"/>
    <cellStyle name="Millares 36 2 2 2" xfId="627"/>
    <cellStyle name="Millares 36 2 3" xfId="557"/>
    <cellStyle name="Millares 36 2 4" xfId="699"/>
    <cellStyle name="Millares 36 2 5" xfId="848"/>
    <cellStyle name="Millares 36 3" xfId="1088"/>
    <cellStyle name="Millares 37" xfId="129"/>
    <cellStyle name="Millares 37 2" xfId="418"/>
    <cellStyle name="Millares 37 2 2" xfId="488"/>
    <cellStyle name="Millares 37 2 2 2" xfId="628"/>
    <cellStyle name="Millares 37 2 3" xfId="558"/>
    <cellStyle name="Millares 37 2 4" xfId="700"/>
    <cellStyle name="Millares 37 2 5" xfId="849"/>
    <cellStyle name="Millares 37 3" xfId="1089"/>
    <cellStyle name="Millares 38" xfId="130"/>
    <cellStyle name="Millares 38 2" xfId="419"/>
    <cellStyle name="Millares 38 2 2" xfId="489"/>
    <cellStyle name="Millares 38 2 2 2" xfId="629"/>
    <cellStyle name="Millares 38 2 3" xfId="559"/>
    <cellStyle name="Millares 38 2 4" xfId="701"/>
    <cellStyle name="Millares 38 2 5" xfId="850"/>
    <cellStyle name="Millares 38 3" xfId="1090"/>
    <cellStyle name="Millares 39" xfId="131"/>
    <cellStyle name="Millares 39 2" xfId="420"/>
    <cellStyle name="Millares 39 2 2" xfId="490"/>
    <cellStyle name="Millares 39 2 2 2" xfId="630"/>
    <cellStyle name="Millares 39 2 3" xfId="560"/>
    <cellStyle name="Millares 39 2 4" xfId="702"/>
    <cellStyle name="Millares 39 2 5" xfId="851"/>
    <cellStyle name="Millares 39 3" xfId="1091"/>
    <cellStyle name="Millares 4" xfId="132"/>
    <cellStyle name="Millares 40" xfId="133"/>
    <cellStyle name="Millares 40 2" xfId="421"/>
    <cellStyle name="Millares 40 2 2" xfId="491"/>
    <cellStyle name="Millares 40 2 2 2" xfId="631"/>
    <cellStyle name="Millares 40 2 3" xfId="561"/>
    <cellStyle name="Millares 40 2 4" xfId="703"/>
    <cellStyle name="Millares 40 2 5" xfId="852"/>
    <cellStyle name="Millares 40 3" xfId="1092"/>
    <cellStyle name="Millares 41" xfId="134"/>
    <cellStyle name="Millares 41 2" xfId="422"/>
    <cellStyle name="Millares 41 2 2" xfId="492"/>
    <cellStyle name="Millares 41 2 2 2" xfId="632"/>
    <cellStyle name="Millares 41 2 3" xfId="562"/>
    <cellStyle name="Millares 41 2 4" xfId="704"/>
    <cellStyle name="Millares 41 2 5" xfId="853"/>
    <cellStyle name="Millares 41 3" xfId="1093"/>
    <cellStyle name="Millares 42" xfId="135"/>
    <cellStyle name="Millares 42 2" xfId="423"/>
    <cellStyle name="Millares 42 2 2" xfId="493"/>
    <cellStyle name="Millares 42 2 2 2" xfId="633"/>
    <cellStyle name="Millares 42 2 3" xfId="563"/>
    <cellStyle name="Millares 42 2 4" xfId="705"/>
    <cellStyle name="Millares 42 2 5" xfId="854"/>
    <cellStyle name="Millares 42 3" xfId="1094"/>
    <cellStyle name="Millares 43" xfId="136"/>
    <cellStyle name="Millares 43 2" xfId="424"/>
    <cellStyle name="Millares 43 2 2" xfId="494"/>
    <cellStyle name="Millares 43 2 2 2" xfId="634"/>
    <cellStyle name="Millares 43 2 3" xfId="564"/>
    <cellStyle name="Millares 43 2 4" xfId="706"/>
    <cellStyle name="Millares 43 2 5" xfId="855"/>
    <cellStyle name="Millares 43 3" xfId="1095"/>
    <cellStyle name="Millares 44" xfId="137"/>
    <cellStyle name="Millares 44 2" xfId="425"/>
    <cellStyle name="Millares 44 2 2" xfId="495"/>
    <cellStyle name="Millares 44 2 2 2" xfId="635"/>
    <cellStyle name="Millares 44 2 3" xfId="565"/>
    <cellStyle name="Millares 44 2 4" xfId="707"/>
    <cellStyle name="Millares 44 2 5" xfId="856"/>
    <cellStyle name="Millares 44 3" xfId="1096"/>
    <cellStyle name="Millares 45" xfId="138"/>
    <cellStyle name="Millares 45 2" xfId="426"/>
    <cellStyle name="Millares 45 2 2" xfId="496"/>
    <cellStyle name="Millares 45 2 2 2" xfId="636"/>
    <cellStyle name="Millares 45 2 3" xfId="566"/>
    <cellStyle name="Millares 45 2 4" xfId="708"/>
    <cellStyle name="Millares 45 2 5" xfId="857"/>
    <cellStyle name="Millares 45 3" xfId="1097"/>
    <cellStyle name="Millares 46" xfId="139"/>
    <cellStyle name="Millares 46 2" xfId="427"/>
    <cellStyle name="Millares 46 2 2" xfId="497"/>
    <cellStyle name="Millares 46 2 2 2" xfId="637"/>
    <cellStyle name="Millares 46 2 3" xfId="567"/>
    <cellStyle name="Millares 46 2 4" xfId="709"/>
    <cellStyle name="Millares 46 2 5" xfId="858"/>
    <cellStyle name="Millares 46 3" xfId="1098"/>
    <cellStyle name="Millares 47" xfId="140"/>
    <cellStyle name="Millares 47 2" xfId="428"/>
    <cellStyle name="Millares 47 2 2" xfId="498"/>
    <cellStyle name="Millares 47 2 2 2" xfId="638"/>
    <cellStyle name="Millares 47 2 3" xfId="568"/>
    <cellStyle name="Millares 47 2 4" xfId="710"/>
    <cellStyle name="Millares 47 2 5" xfId="859"/>
    <cellStyle name="Millares 47 3" xfId="1099"/>
    <cellStyle name="Millares 48" xfId="141"/>
    <cellStyle name="Millares 48 2" xfId="429"/>
    <cellStyle name="Millares 48 2 2" xfId="499"/>
    <cellStyle name="Millares 48 2 2 2" xfId="639"/>
    <cellStyle name="Millares 48 2 3" xfId="569"/>
    <cellStyle name="Millares 48 2 4" xfId="711"/>
    <cellStyle name="Millares 48 2 5" xfId="860"/>
    <cellStyle name="Millares 48 3" xfId="1100"/>
    <cellStyle name="Millares 49" xfId="142"/>
    <cellStyle name="Millares 49 2" xfId="430"/>
    <cellStyle name="Millares 49 2 2" xfId="500"/>
    <cellStyle name="Millares 49 2 2 2" xfId="640"/>
    <cellStyle name="Millares 49 2 3" xfId="570"/>
    <cellStyle name="Millares 49 2 4" xfId="712"/>
    <cellStyle name="Millares 49 2 5" xfId="861"/>
    <cellStyle name="Millares 49 3" xfId="1101"/>
    <cellStyle name="Millares 5" xfId="143"/>
    <cellStyle name="Millares 50" xfId="144"/>
    <cellStyle name="Millares 50 2" xfId="431"/>
    <cellStyle name="Millares 50 2 2" xfId="501"/>
    <cellStyle name="Millares 50 2 2 2" xfId="641"/>
    <cellStyle name="Millares 50 2 3" xfId="571"/>
    <cellStyle name="Millares 50 2 4" xfId="713"/>
    <cellStyle name="Millares 50 2 5" xfId="862"/>
    <cellStyle name="Millares 50 3" xfId="1102"/>
    <cellStyle name="Millares 51" xfId="145"/>
    <cellStyle name="Millares 52" xfId="146"/>
    <cellStyle name="Millares 53" xfId="147"/>
    <cellStyle name="Millares 54" xfId="148"/>
    <cellStyle name="Millares 55" xfId="149"/>
    <cellStyle name="Millares 56" xfId="150"/>
    <cellStyle name="Millares 57" xfId="151"/>
    <cellStyle name="Millares 58" xfId="152"/>
    <cellStyle name="Millares 59" xfId="153"/>
    <cellStyle name="Millares 6" xfId="154"/>
    <cellStyle name="Millares 60" xfId="155"/>
    <cellStyle name="Millares 61" xfId="156"/>
    <cellStyle name="Millares 62" xfId="666"/>
    <cellStyle name="Millares 62 2" xfId="738"/>
    <cellStyle name="Millares 63" xfId="764"/>
    <cellStyle name="Millares 63 2" xfId="1103"/>
    <cellStyle name="Millares 64" xfId="1161"/>
    <cellStyle name="Millares 65" xfId="1166"/>
    <cellStyle name="Millares 7" xfId="157"/>
    <cellStyle name="Millares 8" xfId="158"/>
    <cellStyle name="Millares 9" xfId="159"/>
    <cellStyle name="Moneda" xfId="1" builtinId="4"/>
    <cellStyle name="Moneda 10" xfId="160"/>
    <cellStyle name="Moneda 10 2" xfId="863"/>
    <cellStyle name="Moneda 11" xfId="161"/>
    <cellStyle name="Moneda 11 2" xfId="864"/>
    <cellStyle name="Moneda 12" xfId="2"/>
    <cellStyle name="Moneda 12 2" xfId="390"/>
    <cellStyle name="Moneda 12 3" xfId="865"/>
    <cellStyle name="Moneda 13" xfId="162"/>
    <cellStyle name="Moneda 13 2" xfId="866"/>
    <cellStyle name="Moneda 14" xfId="163"/>
    <cellStyle name="Moneda 14 2" xfId="867"/>
    <cellStyle name="Moneda 15" xfId="164"/>
    <cellStyle name="Moneda 15 2" xfId="868"/>
    <cellStyle name="Moneda 16" xfId="165"/>
    <cellStyle name="Moneda 16 2" xfId="869"/>
    <cellStyle name="Moneda 17" xfId="166"/>
    <cellStyle name="Moneda 17 2" xfId="870"/>
    <cellStyle name="Moneda 18" xfId="167"/>
    <cellStyle name="Moneda 18 2" xfId="871"/>
    <cellStyle name="Moneda 19" xfId="168"/>
    <cellStyle name="Moneda 19 2" xfId="872"/>
    <cellStyle name="Moneda 2" xfId="169"/>
    <cellStyle name="Moneda 2 2" xfId="170"/>
    <cellStyle name="Moneda 2 2 2" xfId="433"/>
    <cellStyle name="Moneda 2 2 2 2" xfId="503"/>
    <cellStyle name="Moneda 2 2 2 2 2" xfId="643"/>
    <cellStyle name="Moneda 2 2 2 2 3" xfId="1106"/>
    <cellStyle name="Moneda 2 2 2 3" xfId="573"/>
    <cellStyle name="Moneda 2 2 2 4" xfId="715"/>
    <cellStyle name="Moneda 2 2 2 5" xfId="765"/>
    <cellStyle name="Moneda 2 2 3" xfId="874"/>
    <cellStyle name="Moneda 2 2 4" xfId="1105"/>
    <cellStyle name="Moneda 2 2 5" xfId="1169"/>
    <cellStyle name="Moneda 2 3" xfId="171"/>
    <cellStyle name="Moneda 2 3 2" xfId="434"/>
    <cellStyle name="Moneda 2 3 2 2" xfId="504"/>
    <cellStyle name="Moneda 2 3 2 2 2" xfId="644"/>
    <cellStyle name="Moneda 2 3 2 2 3" xfId="1108"/>
    <cellStyle name="Moneda 2 3 2 3" xfId="574"/>
    <cellStyle name="Moneda 2 3 2 4" xfId="716"/>
    <cellStyle name="Moneda 2 3 2 5" xfId="766"/>
    <cellStyle name="Moneda 2 3 3" xfId="875"/>
    <cellStyle name="Moneda 2 3 4" xfId="1107"/>
    <cellStyle name="Moneda 2 4" xfId="172"/>
    <cellStyle name="Moneda 2 5" xfId="432"/>
    <cellStyle name="Moneda 2 5 2" xfId="502"/>
    <cellStyle name="Moneda 2 5 2 2" xfId="642"/>
    <cellStyle name="Moneda 2 5 2 3" xfId="1109"/>
    <cellStyle name="Moneda 2 5 3" xfId="572"/>
    <cellStyle name="Moneda 2 5 4" xfId="714"/>
    <cellStyle name="Moneda 2 5 5" xfId="767"/>
    <cellStyle name="Moneda 2 6" xfId="873"/>
    <cellStyle name="Moneda 2 7" xfId="1104"/>
    <cellStyle name="Moneda 2 8" xfId="1168"/>
    <cellStyle name="Moneda 20" xfId="173"/>
    <cellStyle name="Moneda 20 2" xfId="876"/>
    <cellStyle name="Moneda 21" xfId="174"/>
    <cellStyle name="Moneda 21 2" xfId="877"/>
    <cellStyle name="Moneda 22" xfId="175"/>
    <cellStyle name="Moneda 22 2" xfId="878"/>
    <cellStyle name="Moneda 23" xfId="176"/>
    <cellStyle name="Moneda 23 2" xfId="879"/>
    <cellStyle name="Moneda 24" xfId="177"/>
    <cellStyle name="Moneda 24 2" xfId="880"/>
    <cellStyle name="Moneda 25" xfId="178"/>
    <cellStyle name="Moneda 25 2" xfId="881"/>
    <cellStyle name="Moneda 26" xfId="179"/>
    <cellStyle name="Moneda 26 2" xfId="882"/>
    <cellStyle name="Moneda 27" xfId="180"/>
    <cellStyle name="Moneda 27 2" xfId="883"/>
    <cellStyle name="Moneda 28" xfId="181"/>
    <cellStyle name="Moneda 28 2" xfId="884"/>
    <cellStyle name="Moneda 29" xfId="182"/>
    <cellStyle name="Moneda 29 2" xfId="885"/>
    <cellStyle name="Moneda 3" xfId="5"/>
    <cellStyle name="Moneda 3 10" xfId="183"/>
    <cellStyle name="Moneda 3 10 2" xfId="887"/>
    <cellStyle name="Moneda 3 100" xfId="184"/>
    <cellStyle name="Moneda 3 100 2" xfId="888"/>
    <cellStyle name="Moneda 3 101" xfId="185"/>
    <cellStyle name="Moneda 3 101 2" xfId="889"/>
    <cellStyle name="Moneda 3 102" xfId="186"/>
    <cellStyle name="Moneda 3 102 2" xfId="890"/>
    <cellStyle name="Moneda 3 103" xfId="187"/>
    <cellStyle name="Moneda 3 103 2" xfId="891"/>
    <cellStyle name="Moneda 3 104" xfId="188"/>
    <cellStyle name="Moneda 3 104 2" xfId="892"/>
    <cellStyle name="Moneda 3 105" xfId="189"/>
    <cellStyle name="Moneda 3 105 2" xfId="893"/>
    <cellStyle name="Moneda 3 106" xfId="190"/>
    <cellStyle name="Moneda 3 106 2" xfId="894"/>
    <cellStyle name="Moneda 3 107" xfId="191"/>
    <cellStyle name="Moneda 3 107 2" xfId="895"/>
    <cellStyle name="Moneda 3 108" xfId="192"/>
    <cellStyle name="Moneda 3 108 2" xfId="896"/>
    <cellStyle name="Moneda 3 109" xfId="193"/>
    <cellStyle name="Moneda 3 109 2" xfId="897"/>
    <cellStyle name="Moneda 3 11" xfId="194"/>
    <cellStyle name="Moneda 3 11 2" xfId="898"/>
    <cellStyle name="Moneda 3 110" xfId="195"/>
    <cellStyle name="Moneda 3 110 2" xfId="899"/>
    <cellStyle name="Moneda 3 111" xfId="196"/>
    <cellStyle name="Moneda 3 111 2" xfId="900"/>
    <cellStyle name="Moneda 3 112" xfId="197"/>
    <cellStyle name="Moneda 3 112 2" xfId="901"/>
    <cellStyle name="Moneda 3 113" xfId="198"/>
    <cellStyle name="Moneda 3 113 2" xfId="902"/>
    <cellStyle name="Moneda 3 114" xfId="199"/>
    <cellStyle name="Moneda 3 114 2" xfId="903"/>
    <cellStyle name="Moneda 3 115" xfId="200"/>
    <cellStyle name="Moneda 3 115 2" xfId="904"/>
    <cellStyle name="Moneda 3 116" xfId="201"/>
    <cellStyle name="Moneda 3 116 2" xfId="905"/>
    <cellStyle name="Moneda 3 117" xfId="202"/>
    <cellStyle name="Moneda 3 117 2" xfId="906"/>
    <cellStyle name="Moneda 3 118" xfId="203"/>
    <cellStyle name="Moneda 3 118 2" xfId="907"/>
    <cellStyle name="Moneda 3 119" xfId="204"/>
    <cellStyle name="Moneda 3 119 2" xfId="7"/>
    <cellStyle name="Moneda 3 119 2 2" xfId="667"/>
    <cellStyle name="Moneda 3 119 2 3" xfId="768"/>
    <cellStyle name="Moneda 3 119 2 4" xfId="909"/>
    <cellStyle name="Moneda 3 119 3" xfId="205"/>
    <cellStyle name="Moneda 3 119 3 2" xfId="769"/>
    <cellStyle name="Moneda 3 119 3 3" xfId="910"/>
    <cellStyle name="Moneda 3 119 4" xfId="770"/>
    <cellStyle name="Moneda 3 119 4 2" xfId="911"/>
    <cellStyle name="Moneda 3 119 5" xfId="771"/>
    <cellStyle name="Moneda 3 119 6" xfId="908"/>
    <cellStyle name="Moneda 3 12" xfId="206"/>
    <cellStyle name="Moneda 3 12 2" xfId="912"/>
    <cellStyle name="Moneda 3 120" xfId="207"/>
    <cellStyle name="Moneda 3 120 2" xfId="208"/>
    <cellStyle name="Moneda 3 120 2 2" xfId="436"/>
    <cellStyle name="Moneda 3 120 2 2 2" xfId="506"/>
    <cellStyle name="Moneda 3 120 2 2 2 2" xfId="646"/>
    <cellStyle name="Moneda 3 120 2 2 2 3" xfId="1112"/>
    <cellStyle name="Moneda 3 120 2 2 3" xfId="576"/>
    <cellStyle name="Moneda 3 120 2 2 4" xfId="718"/>
    <cellStyle name="Moneda 3 120 2 2 5" xfId="773"/>
    <cellStyle name="Moneda 3 120 2 3" xfId="914"/>
    <cellStyle name="Moneda 3 120 2 4" xfId="1111"/>
    <cellStyle name="Moneda 3 120 2 5" xfId="772"/>
    <cellStyle name="Moneda 3 120 3" xfId="209"/>
    <cellStyle name="Moneda 3 120 3 2" xfId="437"/>
    <cellStyle name="Moneda 3 120 3 2 2" xfId="507"/>
    <cellStyle name="Moneda 3 120 3 2 2 2" xfId="647"/>
    <cellStyle name="Moneda 3 120 3 2 2 3" xfId="1114"/>
    <cellStyle name="Moneda 3 120 3 2 3" xfId="577"/>
    <cellStyle name="Moneda 3 120 3 2 4" xfId="719"/>
    <cellStyle name="Moneda 3 120 3 2 5" xfId="774"/>
    <cellStyle name="Moneda 3 120 3 3" xfId="915"/>
    <cellStyle name="Moneda 3 120 3 4" xfId="1113"/>
    <cellStyle name="Moneda 3 120 4" xfId="435"/>
    <cellStyle name="Moneda 3 120 4 2" xfId="505"/>
    <cellStyle name="Moneda 3 120 4 2 2" xfId="645"/>
    <cellStyle name="Moneda 3 120 4 2 3" xfId="916"/>
    <cellStyle name="Moneda 3 120 4 3" xfId="575"/>
    <cellStyle name="Moneda 3 120 4 3 2" xfId="1115"/>
    <cellStyle name="Moneda 3 120 4 4" xfId="717"/>
    <cellStyle name="Moneda 3 120 4 5" xfId="775"/>
    <cellStyle name="Moneda 3 120 5" xfId="776"/>
    <cellStyle name="Moneda 3 120 5 2" xfId="1116"/>
    <cellStyle name="Moneda 3 120 6" xfId="913"/>
    <cellStyle name="Moneda 3 120 7" xfId="1110"/>
    <cellStyle name="Moneda 3 121" xfId="210"/>
    <cellStyle name="Moneda 3 121 2" xfId="211"/>
    <cellStyle name="Moneda 3 121 2 2" xfId="439"/>
    <cellStyle name="Moneda 3 121 2 2 2" xfId="509"/>
    <cellStyle name="Moneda 3 121 2 2 2 2" xfId="649"/>
    <cellStyle name="Moneda 3 121 2 2 2 3" xfId="1119"/>
    <cellStyle name="Moneda 3 121 2 2 3" xfId="579"/>
    <cellStyle name="Moneda 3 121 2 2 4" xfId="721"/>
    <cellStyle name="Moneda 3 121 2 2 5" xfId="778"/>
    <cellStyle name="Moneda 3 121 2 3" xfId="918"/>
    <cellStyle name="Moneda 3 121 2 4" xfId="1118"/>
    <cellStyle name="Moneda 3 121 2 5" xfId="777"/>
    <cellStyle name="Moneda 3 121 3" xfId="212"/>
    <cellStyle name="Moneda 3 121 3 2" xfId="440"/>
    <cellStyle name="Moneda 3 121 3 2 2" xfId="510"/>
    <cellStyle name="Moneda 3 121 3 2 2 2" xfId="650"/>
    <cellStyle name="Moneda 3 121 3 2 2 3" xfId="1121"/>
    <cellStyle name="Moneda 3 121 3 2 3" xfId="580"/>
    <cellStyle name="Moneda 3 121 3 2 4" xfId="722"/>
    <cellStyle name="Moneda 3 121 3 2 5" xfId="779"/>
    <cellStyle name="Moneda 3 121 3 3" xfId="919"/>
    <cellStyle name="Moneda 3 121 3 4" xfId="1120"/>
    <cellStyle name="Moneda 3 121 4" xfId="438"/>
    <cellStyle name="Moneda 3 121 4 2" xfId="508"/>
    <cellStyle name="Moneda 3 121 4 2 2" xfId="648"/>
    <cellStyle name="Moneda 3 121 4 2 3" xfId="920"/>
    <cellStyle name="Moneda 3 121 4 3" xfId="578"/>
    <cellStyle name="Moneda 3 121 4 3 2" xfId="1122"/>
    <cellStyle name="Moneda 3 121 4 4" xfId="720"/>
    <cellStyle name="Moneda 3 121 4 5" xfId="780"/>
    <cellStyle name="Moneda 3 121 5" xfId="781"/>
    <cellStyle name="Moneda 3 121 5 2" xfId="1123"/>
    <cellStyle name="Moneda 3 121 6" xfId="917"/>
    <cellStyle name="Moneda 3 121 7" xfId="1117"/>
    <cellStyle name="Moneda 3 122" xfId="213"/>
    <cellStyle name="Moneda 3 122 2" xfId="783"/>
    <cellStyle name="Moneda 3 122 3" xfId="921"/>
    <cellStyle name="Moneda 3 122 4" xfId="782"/>
    <cellStyle name="Moneda 3 123" xfId="214"/>
    <cellStyle name="Moneda 3 123 2" xfId="784"/>
    <cellStyle name="Moneda 3 123 3" xfId="922"/>
    <cellStyle name="Moneda 3 124" xfId="785"/>
    <cellStyle name="Moneda 3 124 2" xfId="923"/>
    <cellStyle name="Moneda 3 125" xfId="786"/>
    <cellStyle name="Moneda 3 126" xfId="886"/>
    <cellStyle name="Moneda 3 13" xfId="215"/>
    <cellStyle name="Moneda 3 13 2" xfId="924"/>
    <cellStyle name="Moneda 3 14" xfId="216"/>
    <cellStyle name="Moneda 3 14 2" xfId="925"/>
    <cellStyle name="Moneda 3 15" xfId="217"/>
    <cellStyle name="Moneda 3 15 2" xfId="926"/>
    <cellStyle name="Moneda 3 16" xfId="218"/>
    <cellStyle name="Moneda 3 16 2" xfId="927"/>
    <cellStyle name="Moneda 3 17" xfId="219"/>
    <cellStyle name="Moneda 3 17 2" xfId="928"/>
    <cellStyle name="Moneda 3 18" xfId="220"/>
    <cellStyle name="Moneda 3 18 2" xfId="929"/>
    <cellStyle name="Moneda 3 19" xfId="221"/>
    <cellStyle name="Moneda 3 19 2" xfId="930"/>
    <cellStyle name="Moneda 3 2" xfId="222"/>
    <cellStyle name="Moneda 3 2 2" xfId="931"/>
    <cellStyle name="Moneda 3 20" xfId="223"/>
    <cellStyle name="Moneda 3 20 2" xfId="932"/>
    <cellStyle name="Moneda 3 21" xfId="224"/>
    <cellStyle name="Moneda 3 21 2" xfId="933"/>
    <cellStyle name="Moneda 3 22" xfId="225"/>
    <cellStyle name="Moneda 3 22 2" xfId="934"/>
    <cellStyle name="Moneda 3 23" xfId="226"/>
    <cellStyle name="Moneda 3 23 2" xfId="935"/>
    <cellStyle name="Moneda 3 24" xfId="227"/>
    <cellStyle name="Moneda 3 24 2" xfId="936"/>
    <cellStyle name="Moneda 3 25" xfId="228"/>
    <cellStyle name="Moneda 3 25 2" xfId="937"/>
    <cellStyle name="Moneda 3 26" xfId="229"/>
    <cellStyle name="Moneda 3 26 2" xfId="938"/>
    <cellStyle name="Moneda 3 27" xfId="230"/>
    <cellStyle name="Moneda 3 27 2" xfId="939"/>
    <cellStyle name="Moneda 3 28" xfId="231"/>
    <cellStyle name="Moneda 3 28 2" xfId="940"/>
    <cellStyle name="Moneda 3 29" xfId="232"/>
    <cellStyle name="Moneda 3 29 2" xfId="941"/>
    <cellStyle name="Moneda 3 3" xfId="233"/>
    <cellStyle name="Moneda 3 3 2" xfId="942"/>
    <cellStyle name="Moneda 3 30" xfId="234"/>
    <cellStyle name="Moneda 3 30 2" xfId="943"/>
    <cellStyle name="Moneda 3 31" xfId="235"/>
    <cellStyle name="Moneda 3 31 2" xfId="944"/>
    <cellStyle name="Moneda 3 32" xfId="236"/>
    <cellStyle name="Moneda 3 32 2" xfId="945"/>
    <cellStyle name="Moneda 3 33" xfId="237"/>
    <cellStyle name="Moneda 3 33 2" xfId="946"/>
    <cellStyle name="Moneda 3 34" xfId="238"/>
    <cellStyle name="Moneda 3 34 2" xfId="947"/>
    <cellStyle name="Moneda 3 35" xfId="239"/>
    <cellStyle name="Moneda 3 35 2" xfId="948"/>
    <cellStyle name="Moneda 3 36" xfId="240"/>
    <cellStyle name="Moneda 3 36 2" xfId="949"/>
    <cellStyle name="Moneda 3 37" xfId="241"/>
    <cellStyle name="Moneda 3 37 2" xfId="950"/>
    <cellStyle name="Moneda 3 38" xfId="242"/>
    <cellStyle name="Moneda 3 38 2" xfId="951"/>
    <cellStyle name="Moneda 3 39" xfId="243"/>
    <cellStyle name="Moneda 3 39 2" xfId="952"/>
    <cellStyle name="Moneda 3 4" xfId="244"/>
    <cellStyle name="Moneda 3 4 2" xfId="953"/>
    <cellStyle name="Moneda 3 40" xfId="245"/>
    <cellStyle name="Moneda 3 40 2" xfId="954"/>
    <cellStyle name="Moneda 3 41" xfId="246"/>
    <cellStyle name="Moneda 3 41 2" xfId="955"/>
    <cellStyle name="Moneda 3 42" xfId="247"/>
    <cellStyle name="Moneda 3 42 2" xfId="956"/>
    <cellStyle name="Moneda 3 43" xfId="248"/>
    <cellStyle name="Moneda 3 43 2" xfId="957"/>
    <cellStyle name="Moneda 3 44" xfId="249"/>
    <cellStyle name="Moneda 3 44 2" xfId="958"/>
    <cellStyle name="Moneda 3 45" xfId="250"/>
    <cellStyle name="Moneda 3 45 2" xfId="959"/>
    <cellStyle name="Moneda 3 46" xfId="251"/>
    <cellStyle name="Moneda 3 46 2" xfId="960"/>
    <cellStyle name="Moneda 3 47" xfId="252"/>
    <cellStyle name="Moneda 3 47 2" xfId="961"/>
    <cellStyle name="Moneda 3 48" xfId="253"/>
    <cellStyle name="Moneda 3 48 2" xfId="962"/>
    <cellStyle name="Moneda 3 49" xfId="254"/>
    <cellStyle name="Moneda 3 49 2" xfId="963"/>
    <cellStyle name="Moneda 3 5" xfId="255"/>
    <cellStyle name="Moneda 3 5 2" xfId="964"/>
    <cellStyle name="Moneda 3 50" xfId="256"/>
    <cellStyle name="Moneda 3 50 2" xfId="965"/>
    <cellStyle name="Moneda 3 51" xfId="257"/>
    <cellStyle name="Moneda 3 51 2" xfId="966"/>
    <cellStyle name="Moneda 3 52" xfId="258"/>
    <cellStyle name="Moneda 3 52 2" xfId="967"/>
    <cellStyle name="Moneda 3 53" xfId="259"/>
    <cellStyle name="Moneda 3 53 2" xfId="968"/>
    <cellStyle name="Moneda 3 54" xfId="260"/>
    <cellStyle name="Moneda 3 54 2" xfId="969"/>
    <cellStyle name="Moneda 3 55" xfId="261"/>
    <cellStyle name="Moneda 3 55 2" xfId="970"/>
    <cellStyle name="Moneda 3 56" xfId="262"/>
    <cellStyle name="Moneda 3 56 2" xfId="971"/>
    <cellStyle name="Moneda 3 57" xfId="263"/>
    <cellStyle name="Moneda 3 57 2" xfId="972"/>
    <cellStyle name="Moneda 3 58" xfId="264"/>
    <cellStyle name="Moneda 3 58 2" xfId="973"/>
    <cellStyle name="Moneda 3 59" xfId="265"/>
    <cellStyle name="Moneda 3 59 2" xfId="974"/>
    <cellStyle name="Moneda 3 6" xfId="266"/>
    <cellStyle name="Moneda 3 6 2" xfId="975"/>
    <cellStyle name="Moneda 3 60" xfId="267"/>
    <cellStyle name="Moneda 3 60 2" xfId="976"/>
    <cellStyle name="Moneda 3 61" xfId="268"/>
    <cellStyle name="Moneda 3 61 2" xfId="977"/>
    <cellStyle name="Moneda 3 62" xfId="269"/>
    <cellStyle name="Moneda 3 62 2" xfId="978"/>
    <cellStyle name="Moneda 3 63" xfId="270"/>
    <cellStyle name="Moneda 3 63 2" xfId="979"/>
    <cellStyle name="Moneda 3 64" xfId="271"/>
    <cellStyle name="Moneda 3 64 2" xfId="980"/>
    <cellStyle name="Moneda 3 65" xfId="272"/>
    <cellStyle name="Moneda 3 65 2" xfId="981"/>
    <cellStyle name="Moneda 3 66" xfId="273"/>
    <cellStyle name="Moneda 3 66 2" xfId="982"/>
    <cellStyle name="Moneda 3 67" xfId="274"/>
    <cellStyle name="Moneda 3 67 2" xfId="983"/>
    <cellStyle name="Moneda 3 68" xfId="275"/>
    <cellStyle name="Moneda 3 68 2" xfId="984"/>
    <cellStyle name="Moneda 3 69" xfId="276"/>
    <cellStyle name="Moneda 3 69 2" xfId="985"/>
    <cellStyle name="Moneda 3 7" xfId="277"/>
    <cellStyle name="Moneda 3 7 2" xfId="986"/>
    <cellStyle name="Moneda 3 70" xfId="278"/>
    <cellStyle name="Moneda 3 70 2" xfId="987"/>
    <cellStyle name="Moneda 3 71" xfId="279"/>
    <cellStyle name="Moneda 3 71 2" xfId="988"/>
    <cellStyle name="Moneda 3 72" xfId="280"/>
    <cellStyle name="Moneda 3 72 2" xfId="989"/>
    <cellStyle name="Moneda 3 73" xfId="281"/>
    <cellStyle name="Moneda 3 73 2" xfId="990"/>
    <cellStyle name="Moneda 3 74" xfId="282"/>
    <cellStyle name="Moneda 3 74 2" xfId="991"/>
    <cellStyle name="Moneda 3 75" xfId="283"/>
    <cellStyle name="Moneda 3 75 2" xfId="992"/>
    <cellStyle name="Moneda 3 76" xfId="284"/>
    <cellStyle name="Moneda 3 76 2" xfId="993"/>
    <cellStyle name="Moneda 3 77" xfId="285"/>
    <cellStyle name="Moneda 3 77 2" xfId="994"/>
    <cellStyle name="Moneda 3 78" xfId="286"/>
    <cellStyle name="Moneda 3 78 2" xfId="995"/>
    <cellStyle name="Moneda 3 79" xfId="287"/>
    <cellStyle name="Moneda 3 79 2" xfId="996"/>
    <cellStyle name="Moneda 3 8" xfId="288"/>
    <cellStyle name="Moneda 3 8 2" xfId="997"/>
    <cellStyle name="Moneda 3 80" xfId="289"/>
    <cellStyle name="Moneda 3 80 2" xfId="998"/>
    <cellStyle name="Moneda 3 81" xfId="290"/>
    <cellStyle name="Moneda 3 81 2" xfId="999"/>
    <cellStyle name="Moneda 3 82" xfId="291"/>
    <cellStyle name="Moneda 3 82 2" xfId="1000"/>
    <cellStyle name="Moneda 3 83" xfId="292"/>
    <cellStyle name="Moneda 3 83 2" xfId="1001"/>
    <cellStyle name="Moneda 3 84" xfId="293"/>
    <cellStyle name="Moneda 3 84 2" xfId="1002"/>
    <cellStyle name="Moneda 3 85" xfId="294"/>
    <cellStyle name="Moneda 3 85 2" xfId="1003"/>
    <cellStyle name="Moneda 3 86" xfId="295"/>
    <cellStyle name="Moneda 3 86 2" xfId="1004"/>
    <cellStyle name="Moneda 3 87" xfId="296"/>
    <cellStyle name="Moneda 3 87 2" xfId="1005"/>
    <cellStyle name="Moneda 3 88" xfId="297"/>
    <cellStyle name="Moneda 3 88 2" xfId="1006"/>
    <cellStyle name="Moneda 3 89" xfId="298"/>
    <cellStyle name="Moneda 3 89 2" xfId="1007"/>
    <cellStyle name="Moneda 3 9" xfId="299"/>
    <cellStyle name="Moneda 3 9 2" xfId="1008"/>
    <cellStyle name="Moneda 3 90" xfId="300"/>
    <cellStyle name="Moneda 3 90 2" xfId="1009"/>
    <cellStyle name="Moneda 3 91" xfId="301"/>
    <cellStyle name="Moneda 3 91 2" xfId="1010"/>
    <cellStyle name="Moneda 3 92" xfId="302"/>
    <cellStyle name="Moneda 3 92 2" xfId="1011"/>
    <cellStyle name="Moneda 3 93" xfId="303"/>
    <cellStyle name="Moneda 3 93 2" xfId="1012"/>
    <cellStyle name="Moneda 3 94" xfId="304"/>
    <cellStyle name="Moneda 3 94 2" xfId="1013"/>
    <cellStyle name="Moneda 3 95" xfId="305"/>
    <cellStyle name="Moneda 3 95 2" xfId="1014"/>
    <cellStyle name="Moneda 3 96" xfId="306"/>
    <cellStyle name="Moneda 3 96 2" xfId="1015"/>
    <cellStyle name="Moneda 3 97" xfId="307"/>
    <cellStyle name="Moneda 3 97 2" xfId="1016"/>
    <cellStyle name="Moneda 3 98" xfId="308"/>
    <cellStyle name="Moneda 3 98 2" xfId="1017"/>
    <cellStyle name="Moneda 3 99" xfId="309"/>
    <cellStyle name="Moneda 3 99 2" xfId="1018"/>
    <cellStyle name="Moneda 30" xfId="310"/>
    <cellStyle name="Moneda 30 2" xfId="1019"/>
    <cellStyle name="Moneda 31" xfId="311"/>
    <cellStyle name="Moneda 31 2" xfId="1020"/>
    <cellStyle name="Moneda 32" xfId="312"/>
    <cellStyle name="Moneda 32 2" xfId="1021"/>
    <cellStyle name="Moneda 33" xfId="313"/>
    <cellStyle name="Moneda 33 2" xfId="1022"/>
    <cellStyle name="Moneda 34" xfId="314"/>
    <cellStyle name="Moneda 34 2" xfId="1023"/>
    <cellStyle name="Moneda 35" xfId="315"/>
    <cellStyle name="Moneda 35 2" xfId="1024"/>
    <cellStyle name="Moneda 36" xfId="316"/>
    <cellStyle name="Moneda 36 2" xfId="1025"/>
    <cellStyle name="Moneda 37" xfId="317"/>
    <cellStyle name="Moneda 37 2" xfId="1026"/>
    <cellStyle name="Moneda 38" xfId="318"/>
    <cellStyle name="Moneda 38 2" xfId="319"/>
    <cellStyle name="Moneda 38 2 2" xfId="442"/>
    <cellStyle name="Moneda 38 2 2 2" xfId="512"/>
    <cellStyle name="Moneda 38 2 2 2 2" xfId="652"/>
    <cellStyle name="Moneda 38 2 2 2 3" xfId="1126"/>
    <cellStyle name="Moneda 38 2 2 3" xfId="582"/>
    <cellStyle name="Moneda 38 2 2 4" xfId="724"/>
    <cellStyle name="Moneda 38 2 2 5" xfId="788"/>
    <cellStyle name="Moneda 38 2 3" xfId="1028"/>
    <cellStyle name="Moneda 38 2 4" xfId="1125"/>
    <cellStyle name="Moneda 38 2 5" xfId="787"/>
    <cellStyle name="Moneda 38 3" xfId="320"/>
    <cellStyle name="Moneda 38 3 2" xfId="443"/>
    <cellStyle name="Moneda 38 3 2 2" xfId="513"/>
    <cellStyle name="Moneda 38 3 2 2 2" xfId="653"/>
    <cellStyle name="Moneda 38 3 2 2 3" xfId="1128"/>
    <cellStyle name="Moneda 38 3 2 3" xfId="583"/>
    <cellStyle name="Moneda 38 3 2 4" xfId="725"/>
    <cellStyle name="Moneda 38 3 2 5" xfId="789"/>
    <cellStyle name="Moneda 38 3 3" xfId="1029"/>
    <cellStyle name="Moneda 38 3 4" xfId="1127"/>
    <cellStyle name="Moneda 38 4" xfId="441"/>
    <cellStyle name="Moneda 38 4 2" xfId="511"/>
    <cellStyle name="Moneda 38 4 2 2" xfId="651"/>
    <cellStyle name="Moneda 38 4 2 3" xfId="1030"/>
    <cellStyle name="Moneda 38 4 3" xfId="581"/>
    <cellStyle name="Moneda 38 4 3 2" xfId="1129"/>
    <cellStyle name="Moneda 38 4 4" xfId="723"/>
    <cellStyle name="Moneda 38 4 5" xfId="790"/>
    <cellStyle name="Moneda 38 5" xfId="791"/>
    <cellStyle name="Moneda 38 5 2" xfId="1130"/>
    <cellStyle name="Moneda 38 6" xfId="1027"/>
    <cellStyle name="Moneda 38 7" xfId="1124"/>
    <cellStyle name="Moneda 39" xfId="321"/>
    <cellStyle name="Moneda 39 2" xfId="322"/>
    <cellStyle name="Moneda 39 2 2" xfId="445"/>
    <cellStyle name="Moneda 39 2 2 2" xfId="515"/>
    <cellStyle name="Moneda 39 2 2 2 2" xfId="655"/>
    <cellStyle name="Moneda 39 2 2 2 3" xfId="1133"/>
    <cellStyle name="Moneda 39 2 2 3" xfId="585"/>
    <cellStyle name="Moneda 39 2 2 4" xfId="727"/>
    <cellStyle name="Moneda 39 2 2 5" xfId="793"/>
    <cellStyle name="Moneda 39 2 3" xfId="1032"/>
    <cellStyle name="Moneda 39 2 4" xfId="1132"/>
    <cellStyle name="Moneda 39 2 5" xfId="792"/>
    <cellStyle name="Moneda 39 3" xfId="323"/>
    <cellStyle name="Moneda 39 3 2" xfId="446"/>
    <cellStyle name="Moneda 39 3 2 2" xfId="516"/>
    <cellStyle name="Moneda 39 3 2 2 2" xfId="656"/>
    <cellStyle name="Moneda 39 3 2 2 3" xfId="1135"/>
    <cellStyle name="Moneda 39 3 2 3" xfId="586"/>
    <cellStyle name="Moneda 39 3 2 4" xfId="728"/>
    <cellStyle name="Moneda 39 3 2 5" xfId="794"/>
    <cellStyle name="Moneda 39 3 3" xfId="1033"/>
    <cellStyle name="Moneda 39 3 4" xfId="1134"/>
    <cellStyle name="Moneda 39 4" xfId="444"/>
    <cellStyle name="Moneda 39 4 2" xfId="514"/>
    <cellStyle name="Moneda 39 4 2 2" xfId="654"/>
    <cellStyle name="Moneda 39 4 2 3" xfId="1034"/>
    <cellStyle name="Moneda 39 4 3" xfId="584"/>
    <cellStyle name="Moneda 39 4 3 2" xfId="1136"/>
    <cellStyle name="Moneda 39 4 4" xfId="726"/>
    <cellStyle name="Moneda 39 4 5" xfId="795"/>
    <cellStyle name="Moneda 39 5" xfId="796"/>
    <cellStyle name="Moneda 39 5 2" xfId="1137"/>
    <cellStyle name="Moneda 39 6" xfId="1031"/>
    <cellStyle name="Moneda 39 7" xfId="1131"/>
    <cellStyle name="Moneda 4" xfId="324"/>
    <cellStyle name="Moneda 4 2" xfId="325"/>
    <cellStyle name="Moneda 4 2 2" xfId="326"/>
    <cellStyle name="Moneda 4 2 2 2" xfId="798"/>
    <cellStyle name="Moneda 4 2 2 3" xfId="1036"/>
    <cellStyle name="Moneda 4 2 2 4" xfId="797"/>
    <cellStyle name="Moneda 4 2 3" xfId="327"/>
    <cellStyle name="Moneda 4 2 3 2" xfId="799"/>
    <cellStyle name="Moneda 4 2 3 3" xfId="1037"/>
    <cellStyle name="Moneda 4 2 4" xfId="800"/>
    <cellStyle name="Moneda 4 2 4 2" xfId="1038"/>
    <cellStyle name="Moneda 4 2 5" xfId="801"/>
    <cellStyle name="Moneda 4 2 6" xfId="1035"/>
    <cellStyle name="Moneda 4 3" xfId="328"/>
    <cellStyle name="Moneda 4 3 2" xfId="329"/>
    <cellStyle name="Moneda 4 3 2 2" xfId="803"/>
    <cellStyle name="Moneda 4 3 2 3" xfId="1040"/>
    <cellStyle name="Moneda 4 3 2 4" xfId="802"/>
    <cellStyle name="Moneda 4 3 3" xfId="330"/>
    <cellStyle name="Moneda 4 3 3 2" xfId="804"/>
    <cellStyle name="Moneda 4 3 3 3" xfId="1041"/>
    <cellStyle name="Moneda 4 3 4" xfId="805"/>
    <cellStyle name="Moneda 4 3 4 2" xfId="1042"/>
    <cellStyle name="Moneda 4 3 5" xfId="806"/>
    <cellStyle name="Moneda 4 3 6" xfId="1039"/>
    <cellStyle name="Moneda 40" xfId="331"/>
    <cellStyle name="Moneda 40 2" xfId="332"/>
    <cellStyle name="Moneda 40 2 2" xfId="448"/>
    <cellStyle name="Moneda 40 2 2 2" xfId="518"/>
    <cellStyle name="Moneda 40 2 2 2 2" xfId="658"/>
    <cellStyle name="Moneda 40 2 2 3" xfId="588"/>
    <cellStyle name="Moneda 40 2 2 4" xfId="730"/>
    <cellStyle name="Moneda 40 2 3" xfId="461"/>
    <cellStyle name="Moneda 40 2 3 2" xfId="601"/>
    <cellStyle name="Moneda 40 2 3 3" xfId="807"/>
    <cellStyle name="Moneda 40 2 4" xfId="531"/>
    <cellStyle name="Moneda 40 2 5" xfId="673"/>
    <cellStyle name="Moneda 40 3" xfId="3"/>
    <cellStyle name="Moneda 40 3 2" xfId="394"/>
    <cellStyle name="Moneda 40 3 2 2" xfId="464"/>
    <cellStyle name="Moneda 40 3 2 2 2" xfId="604"/>
    <cellStyle name="Moneda 40 3 2 3" xfId="534"/>
    <cellStyle name="Moneda 40 3 2 4" xfId="676"/>
    <cellStyle name="Moneda 40 3 3" xfId="457"/>
    <cellStyle name="Moneda 40 3 3 2" xfId="597"/>
    <cellStyle name="Moneda 40 3 4" xfId="527"/>
    <cellStyle name="Moneda 40 3 5" xfId="669"/>
    <cellStyle name="Moneda 40 4" xfId="447"/>
    <cellStyle name="Moneda 40 4 2" xfId="517"/>
    <cellStyle name="Moneda 40 4 2 2" xfId="657"/>
    <cellStyle name="Moneda 40 4 3" xfId="587"/>
    <cellStyle name="Moneda 40 4 4" xfId="729"/>
    <cellStyle name="Moneda 40 5" xfId="460"/>
    <cellStyle name="Moneda 40 5 2" xfId="600"/>
    <cellStyle name="Moneda 40 6" xfId="530"/>
    <cellStyle name="Moneda 40 7" xfId="672"/>
    <cellStyle name="Moneda 41" xfId="333"/>
    <cellStyle name="Moneda 41 2" xfId="449"/>
    <cellStyle name="Moneda 41 2 2" xfId="519"/>
    <cellStyle name="Moneda 41 2 2 2" xfId="659"/>
    <cellStyle name="Moneda 41 2 3" xfId="589"/>
    <cellStyle name="Moneda 41 2 4" xfId="731"/>
    <cellStyle name="Moneda 41 3" xfId="462"/>
    <cellStyle name="Moneda 41 3 2" xfId="602"/>
    <cellStyle name="Moneda 41 4" xfId="532"/>
    <cellStyle name="Moneda 41 5" xfId="674"/>
    <cellStyle name="Moneda 41 6" xfId="808"/>
    <cellStyle name="Moneda 42" xfId="4"/>
    <cellStyle name="Moneda 42 2" xfId="395"/>
    <cellStyle name="Moneda 42 2 2" xfId="465"/>
    <cellStyle name="Moneda 42 2 2 2" xfId="605"/>
    <cellStyle name="Moneda 42 2 3" xfId="535"/>
    <cellStyle name="Moneda 42 2 4" xfId="677"/>
    <cellStyle name="Moneda 42 3" xfId="458"/>
    <cellStyle name="Moneda 42 3 2" xfId="598"/>
    <cellStyle name="Moneda 42 4" xfId="528"/>
    <cellStyle name="Moneda 42 5" xfId="670"/>
    <cellStyle name="Moneda 43" xfId="6"/>
    <cellStyle name="Moneda 43 2" xfId="396"/>
    <cellStyle name="Moneda 43 2 2" xfId="466"/>
    <cellStyle name="Moneda 43 2 2 2" xfId="606"/>
    <cellStyle name="Moneda 43 2 3" xfId="536"/>
    <cellStyle name="Moneda 43 2 4" xfId="678"/>
    <cellStyle name="Moneda 43 3" xfId="459"/>
    <cellStyle name="Moneda 43 3 2" xfId="599"/>
    <cellStyle name="Moneda 43 4" xfId="529"/>
    <cellStyle name="Moneda 43 5" xfId="671"/>
    <cellStyle name="Moneda 44" xfId="393"/>
    <cellStyle name="Moneda 44 2" xfId="463"/>
    <cellStyle name="Moneda 44 2 2" xfId="603"/>
    <cellStyle name="Moneda 44 3" xfId="533"/>
    <cellStyle name="Moneda 44 4" xfId="675"/>
    <cellStyle name="Moneda 45" xfId="456"/>
    <cellStyle name="Moneda 45 2" xfId="596"/>
    <cellStyle name="Moneda 45 3" xfId="809"/>
    <cellStyle name="Moneda 46" xfId="526"/>
    <cellStyle name="Moneda 46 2" xfId="1062"/>
    <cellStyle name="Moneda 47" xfId="668"/>
    <cellStyle name="Moneda 48" xfId="1167"/>
    <cellStyle name="Moneda 5" xfId="334"/>
    <cellStyle name="Moneda 5 2" xfId="335"/>
    <cellStyle name="Moneda 5 2 2" xfId="810"/>
    <cellStyle name="Moneda 5 2 3" xfId="1044"/>
    <cellStyle name="Moneda 5 3" xfId="811"/>
    <cellStyle name="Moneda 5 4" xfId="1043"/>
    <cellStyle name="Moneda 6" xfId="336"/>
    <cellStyle name="Moneda 6 2" xfId="337"/>
    <cellStyle name="Moneda 6 2 2" xfId="338"/>
    <cellStyle name="Moneda 6 2 2 2" xfId="451"/>
    <cellStyle name="Moneda 6 2 2 2 2" xfId="521"/>
    <cellStyle name="Moneda 6 2 2 2 2 2" xfId="661"/>
    <cellStyle name="Moneda 6 2 2 2 2 3" xfId="1140"/>
    <cellStyle name="Moneda 6 2 2 2 3" xfId="591"/>
    <cellStyle name="Moneda 6 2 2 2 4" xfId="733"/>
    <cellStyle name="Moneda 6 2 2 2 5" xfId="813"/>
    <cellStyle name="Moneda 6 2 2 3" xfId="1047"/>
    <cellStyle name="Moneda 6 2 2 4" xfId="1139"/>
    <cellStyle name="Moneda 6 2 2 5" xfId="812"/>
    <cellStyle name="Moneda 6 2 3" xfId="339"/>
    <cellStyle name="Moneda 6 2 3 2" xfId="452"/>
    <cellStyle name="Moneda 6 2 3 2 2" xfId="522"/>
    <cellStyle name="Moneda 6 2 3 2 2 2" xfId="662"/>
    <cellStyle name="Moneda 6 2 3 2 2 3" xfId="1142"/>
    <cellStyle name="Moneda 6 2 3 2 3" xfId="592"/>
    <cellStyle name="Moneda 6 2 3 2 4" xfId="734"/>
    <cellStyle name="Moneda 6 2 3 2 5" xfId="814"/>
    <cellStyle name="Moneda 6 2 3 3" xfId="1048"/>
    <cellStyle name="Moneda 6 2 3 4" xfId="1141"/>
    <cellStyle name="Moneda 6 2 4" xfId="450"/>
    <cellStyle name="Moneda 6 2 4 2" xfId="520"/>
    <cellStyle name="Moneda 6 2 4 2 2" xfId="660"/>
    <cellStyle name="Moneda 6 2 4 2 3" xfId="1049"/>
    <cellStyle name="Moneda 6 2 4 3" xfId="590"/>
    <cellStyle name="Moneda 6 2 4 3 2" xfId="1143"/>
    <cellStyle name="Moneda 6 2 4 4" xfId="732"/>
    <cellStyle name="Moneda 6 2 4 5" xfId="815"/>
    <cellStyle name="Moneda 6 2 5" xfId="816"/>
    <cellStyle name="Moneda 6 2 5 2" xfId="1144"/>
    <cellStyle name="Moneda 6 2 6" xfId="1046"/>
    <cellStyle name="Moneda 6 2 7" xfId="1138"/>
    <cellStyle name="Moneda 6 3" xfId="340"/>
    <cellStyle name="Moneda 6 3 2" xfId="341"/>
    <cellStyle name="Moneda 6 3 2 2" xfId="454"/>
    <cellStyle name="Moneda 6 3 2 2 2" xfId="524"/>
    <cellStyle name="Moneda 6 3 2 2 2 2" xfId="664"/>
    <cellStyle name="Moneda 6 3 2 2 2 3" xfId="1147"/>
    <cellStyle name="Moneda 6 3 2 2 3" xfId="594"/>
    <cellStyle name="Moneda 6 3 2 2 4" xfId="736"/>
    <cellStyle name="Moneda 6 3 2 2 5" xfId="818"/>
    <cellStyle name="Moneda 6 3 2 3" xfId="1051"/>
    <cellStyle name="Moneda 6 3 2 4" xfId="1146"/>
    <cellStyle name="Moneda 6 3 2 5" xfId="817"/>
    <cellStyle name="Moneda 6 3 3" xfId="342"/>
    <cellStyle name="Moneda 6 3 3 2" xfId="455"/>
    <cellStyle name="Moneda 6 3 3 2 2" xfId="525"/>
    <cellStyle name="Moneda 6 3 3 2 2 2" xfId="665"/>
    <cellStyle name="Moneda 6 3 3 2 2 3" xfId="1149"/>
    <cellStyle name="Moneda 6 3 3 2 3" xfId="595"/>
    <cellStyle name="Moneda 6 3 3 2 4" xfId="737"/>
    <cellStyle name="Moneda 6 3 3 2 5" xfId="819"/>
    <cellStyle name="Moneda 6 3 3 3" xfId="1052"/>
    <cellStyle name="Moneda 6 3 3 4" xfId="1148"/>
    <cellStyle name="Moneda 6 3 4" xfId="453"/>
    <cellStyle name="Moneda 6 3 4 2" xfId="523"/>
    <cellStyle name="Moneda 6 3 4 2 2" xfId="663"/>
    <cellStyle name="Moneda 6 3 4 2 3" xfId="1053"/>
    <cellStyle name="Moneda 6 3 4 3" xfId="593"/>
    <cellStyle name="Moneda 6 3 4 3 2" xfId="1150"/>
    <cellStyle name="Moneda 6 3 4 4" xfId="735"/>
    <cellStyle name="Moneda 6 3 4 5" xfId="820"/>
    <cellStyle name="Moneda 6 3 5" xfId="821"/>
    <cellStyle name="Moneda 6 3 5 2" xfId="1151"/>
    <cellStyle name="Moneda 6 3 6" xfId="1050"/>
    <cellStyle name="Moneda 6 3 7" xfId="1145"/>
    <cellStyle name="Moneda 6 4" xfId="1045"/>
    <cellStyle name="Moneda 7" xfId="343"/>
    <cellStyle name="Moneda 7 2" xfId="1054"/>
    <cellStyle name="Moneda 8" xfId="344"/>
    <cellStyle name="Moneda 8 2" xfId="1055"/>
    <cellStyle name="Moneda 9" xfId="345"/>
    <cellStyle name="Moneda 9 2" xfId="1056"/>
    <cellStyle name="Monetario" xfId="346"/>
    <cellStyle name="Monetario0" xfId="347"/>
    <cellStyle name="Neutral 2" xfId="348"/>
    <cellStyle name="Normal" xfId="0" builtinId="0"/>
    <cellStyle name="Normal 11" xfId="349"/>
    <cellStyle name="Normal 2" xfId="350"/>
    <cellStyle name="Normal 2 2" xfId="351"/>
    <cellStyle name="Normal 2 2 2" xfId="352"/>
    <cellStyle name="Normal 2 2 3" xfId="353"/>
    <cellStyle name="Normal 2 2 4" xfId="1170"/>
    <cellStyle name="Normal 2 3" xfId="354"/>
    <cellStyle name="Normal 2 4" xfId="355"/>
    <cellStyle name="Normal 2 4 2" xfId="356"/>
    <cellStyle name="Normal 2 5" xfId="357"/>
    <cellStyle name="Normal 2 5 2" xfId="358"/>
    <cellStyle name="Normal 2 5 3" xfId="359"/>
    <cellStyle name="Normal 2 6" xfId="1057"/>
    <cellStyle name="Normal 2 6 2" xfId="1185"/>
    <cellStyle name="Normal 3" xfId="360"/>
    <cellStyle name="Normal 3 2" xfId="361"/>
    <cellStyle name="Normal 3 2 2" xfId="392"/>
    <cellStyle name="Normal 3 3" xfId="1172"/>
    <cellStyle name="Normal 3 4" xfId="1171"/>
    <cellStyle name="Normal 4" xfId="362"/>
    <cellStyle name="Normal 4 3" xfId="391"/>
    <cellStyle name="Normal 5" xfId="363"/>
    <cellStyle name="Normal 6" xfId="1058"/>
    <cellStyle name="Normal 6 2" xfId="1059"/>
    <cellStyle name="Normal 7" xfId="1060"/>
    <cellStyle name="Normal 7 2" xfId="1159"/>
    <cellStyle name="Normal 7 2 2" xfId="1173"/>
    <cellStyle name="Normal 8" xfId="1162"/>
    <cellStyle name="Normal 9" xfId="1187"/>
    <cellStyle name="Normal 98" xfId="364"/>
    <cellStyle name="Notas 2" xfId="365"/>
    <cellStyle name="Notas 2 2" xfId="1152"/>
    <cellStyle name="Note" xfId="366"/>
    <cellStyle name="Note 2" xfId="1153"/>
    <cellStyle name="Output" xfId="367"/>
    <cellStyle name="Output 2" xfId="1154"/>
    <cellStyle name="Porcentaje" xfId="1188" builtinId="5"/>
    <cellStyle name="Porcentaje 2" xfId="368"/>
    <cellStyle name="Porcentaje 3" xfId="369"/>
    <cellStyle name="Porcentaje 3 2" xfId="822"/>
    <cellStyle name="Porcentaje 4" xfId="370"/>
    <cellStyle name="Porcentaje 4 2" xfId="823"/>
    <cellStyle name="Porcentaje 5" xfId="824"/>
    <cellStyle name="Porcentaje 6" xfId="1174"/>
    <cellStyle name="Porcentual 2" xfId="371"/>
    <cellStyle name="Porcentual 2 2" xfId="372"/>
    <cellStyle name="Porcentual 3" xfId="373"/>
    <cellStyle name="Porcentual 3 2" xfId="374"/>
    <cellStyle name="Punto" xfId="375"/>
    <cellStyle name="Punto0" xfId="376"/>
    <cellStyle name="Salida 2" xfId="377"/>
    <cellStyle name="Salida 2 2" xfId="1155"/>
    <cellStyle name="Texto de advertencia 2" xfId="378"/>
    <cellStyle name="Texto explicativo 2" xfId="379"/>
    <cellStyle name="Title" xfId="380"/>
    <cellStyle name="Titulo" xfId="381"/>
    <cellStyle name="Título 1 2" xfId="382"/>
    <cellStyle name="Titulo 2" xfId="1061"/>
    <cellStyle name="Titulo 2 2" xfId="1160"/>
    <cellStyle name="Título 2 2" xfId="383"/>
    <cellStyle name="Título 2 3" xfId="1175"/>
    <cellStyle name="Título 2 4" xfId="1178"/>
    <cellStyle name="Título 2 5" xfId="1179"/>
    <cellStyle name="Título 2 6" xfId="1183"/>
    <cellStyle name="Título 2 7" xfId="1186"/>
    <cellStyle name="Título 3 2" xfId="384"/>
    <cellStyle name="Título 4" xfId="385"/>
    <cellStyle name="Título 5" xfId="1176"/>
    <cellStyle name="Título 6" xfId="1177"/>
    <cellStyle name="Título 7" xfId="1180"/>
    <cellStyle name="Título 8" xfId="1181"/>
    <cellStyle name="Título 9" xfId="1184"/>
    <cellStyle name="Total 2" xfId="386"/>
    <cellStyle name="Total 2 2" xfId="387"/>
    <cellStyle name="Total 2 2 2" xfId="1156"/>
    <cellStyle name="Total 2 3" xfId="388"/>
    <cellStyle name="Total 2 3 2" xfId="1157"/>
    <cellStyle name="Warning Text" xfId="3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4556357</xdr:colOff>
      <xdr:row>4</xdr:row>
      <xdr:rowOff>64971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789" y="768684"/>
          <a:ext cx="4556357" cy="83365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751997</xdr:colOff>
      <xdr:row>2</xdr:row>
      <xdr:rowOff>0</xdr:rowOff>
    </xdr:from>
    <xdr:to>
      <xdr:col>8</xdr:col>
      <xdr:colOff>1637654</xdr:colOff>
      <xdr:row>4</xdr:row>
      <xdr:rowOff>217237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41602" y="768684"/>
          <a:ext cx="3041315" cy="985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D365"/>
  <sheetViews>
    <sheetView tabSelected="1" view="pageBreakPreview" zoomScale="57" zoomScaleNormal="60" zoomScaleSheetLayoutView="57" workbookViewId="0">
      <selection activeCell="J364" sqref="B1:J364"/>
    </sheetView>
  </sheetViews>
  <sheetFormatPr baseColWidth="10" defaultColWidth="11.42578125" defaultRowHeight="30" customHeight="1" x14ac:dyDescent="0.25"/>
  <cols>
    <col min="1" max="1" width="11.42578125" style="2"/>
    <col min="2" max="2" width="12" style="35" customWidth="1"/>
    <col min="3" max="3" width="104.5703125" style="113" customWidth="1"/>
    <col min="4" max="4" width="20.42578125" style="113" customWidth="1"/>
    <col min="5" max="5" width="14.42578125" style="2" customWidth="1"/>
    <col min="6" max="6" width="22.7109375" style="3" customWidth="1"/>
    <col min="7" max="7" width="40.42578125" style="1" customWidth="1"/>
    <col min="8" max="8" width="32.28515625" style="1" customWidth="1"/>
    <col min="9" max="9" width="24.7109375" style="2" customWidth="1"/>
    <col min="10" max="10" width="18.5703125" style="2" customWidth="1"/>
    <col min="11" max="11" width="3" style="2" customWidth="1"/>
    <col min="12" max="12" width="11.42578125" style="2"/>
    <col min="13" max="13" width="14.5703125" style="2" bestFit="1" customWidth="1"/>
    <col min="14" max="16384" width="11.42578125" style="2"/>
  </cols>
  <sheetData>
    <row r="1" spans="2:82" s="143" customFormat="1" ht="30" customHeight="1" x14ac:dyDescent="0.25">
      <c r="B1" s="145"/>
      <c r="C1" s="168"/>
      <c r="D1" s="168"/>
      <c r="E1" s="169"/>
      <c r="F1" s="170"/>
      <c r="G1" s="171"/>
      <c r="H1" s="171"/>
      <c r="I1" s="169"/>
      <c r="J1" s="172" t="s">
        <v>373</v>
      </c>
      <c r="K1" s="144"/>
    </row>
    <row r="2" spans="2:82" s="5" customFormat="1" ht="30" customHeight="1" x14ac:dyDescent="0.25">
      <c r="B2" s="67"/>
      <c r="C2" s="173"/>
      <c r="D2" s="173"/>
      <c r="E2" s="174"/>
      <c r="F2" s="175"/>
      <c r="G2" s="176"/>
      <c r="H2" s="176"/>
      <c r="I2" s="174"/>
      <c r="J2" s="174"/>
      <c r="K2" s="64"/>
    </row>
    <row r="3" spans="2:82" s="5" customFormat="1" ht="30" customHeight="1" x14ac:dyDescent="0.25">
      <c r="B3" s="67"/>
      <c r="C3" s="98"/>
      <c r="D3" s="98"/>
      <c r="E3" s="67"/>
      <c r="F3" s="69"/>
      <c r="G3" s="77"/>
      <c r="H3" s="77"/>
      <c r="I3" s="67"/>
      <c r="J3" s="67"/>
      <c r="K3" s="64"/>
    </row>
    <row r="4" spans="2:82" s="5" customFormat="1" ht="30" customHeight="1" x14ac:dyDescent="0.25">
      <c r="B4" s="67"/>
      <c r="C4" s="98"/>
      <c r="D4" s="98"/>
      <c r="E4" s="67"/>
      <c r="F4" s="69"/>
      <c r="G4" s="77"/>
      <c r="H4" s="77"/>
      <c r="I4" s="67"/>
      <c r="J4" s="67"/>
      <c r="K4" s="64"/>
    </row>
    <row r="5" spans="2:82" s="5" customFormat="1" ht="30" customHeight="1" x14ac:dyDescent="0.25">
      <c r="B5" s="67"/>
      <c r="C5" s="98"/>
      <c r="D5" s="98"/>
      <c r="E5" s="67"/>
      <c r="F5" s="69"/>
      <c r="G5" s="77"/>
      <c r="H5" s="77"/>
      <c r="I5" s="67"/>
      <c r="J5" s="67"/>
      <c r="K5" s="64"/>
    </row>
    <row r="6" spans="2:82" s="5" customFormat="1" ht="30" customHeight="1" x14ac:dyDescent="0.25">
      <c r="B6" s="67"/>
      <c r="C6" s="98"/>
      <c r="D6" s="98"/>
      <c r="E6" s="67"/>
      <c r="F6" s="69"/>
      <c r="G6" s="77"/>
      <c r="H6" s="77"/>
      <c r="I6" s="67"/>
      <c r="J6" s="67"/>
      <c r="K6" s="64"/>
    </row>
    <row r="7" spans="2:82" s="7" customFormat="1" ht="30" customHeight="1" x14ac:dyDescent="0.25">
      <c r="B7" s="162" t="s">
        <v>374</v>
      </c>
      <c r="C7" s="163"/>
      <c r="D7" s="163"/>
      <c r="E7" s="162"/>
      <c r="F7" s="162"/>
      <c r="G7" s="164"/>
      <c r="H7" s="164"/>
      <c r="I7" s="162"/>
      <c r="J7" s="162"/>
      <c r="K7" s="64"/>
    </row>
    <row r="8" spans="2:82" s="7" customFormat="1" ht="6" customHeight="1" x14ac:dyDescent="0.25">
      <c r="B8" s="65"/>
      <c r="C8" s="99"/>
      <c r="D8" s="99"/>
      <c r="E8" s="65"/>
      <c r="F8" s="70"/>
      <c r="G8" s="78"/>
      <c r="H8" s="78"/>
      <c r="I8" s="65"/>
      <c r="J8" s="65"/>
      <c r="K8" s="64"/>
    </row>
    <row r="9" spans="2:82" s="7" customFormat="1" ht="21" customHeight="1" x14ac:dyDescent="0.25">
      <c r="B9" s="165" t="s">
        <v>708</v>
      </c>
      <c r="C9" s="166"/>
      <c r="D9" s="166"/>
      <c r="E9" s="165"/>
      <c r="F9" s="165"/>
      <c r="G9" s="167"/>
      <c r="H9" s="167"/>
      <c r="I9" s="165"/>
      <c r="J9" s="165"/>
      <c r="K9" s="64"/>
    </row>
    <row r="10" spans="2:82" s="7" customFormat="1" ht="18.75" customHeight="1" x14ac:dyDescent="0.25">
      <c r="B10" s="165"/>
      <c r="C10" s="166"/>
      <c r="D10" s="166"/>
      <c r="E10" s="165"/>
      <c r="F10" s="165"/>
      <c r="G10" s="167"/>
      <c r="H10" s="167"/>
      <c r="I10" s="165"/>
      <c r="J10" s="165"/>
      <c r="K10" s="64"/>
    </row>
    <row r="11" spans="2:82" s="7" customFormat="1" ht="17.25" customHeight="1" x14ac:dyDescent="0.25">
      <c r="B11" s="165"/>
      <c r="C11" s="166"/>
      <c r="D11" s="166"/>
      <c r="E11" s="165"/>
      <c r="F11" s="165"/>
      <c r="G11" s="167"/>
      <c r="H11" s="167"/>
      <c r="I11" s="165"/>
      <c r="J11" s="165"/>
      <c r="K11" s="64"/>
    </row>
    <row r="12" spans="2:82" s="7" customFormat="1" ht="6" customHeight="1" thickBot="1" x14ac:dyDescent="0.3">
      <c r="B12" s="66"/>
      <c r="C12" s="100"/>
      <c r="D12" s="100"/>
      <c r="E12" s="66"/>
      <c r="F12" s="71"/>
      <c r="G12" s="79"/>
      <c r="H12" s="79"/>
      <c r="I12" s="66"/>
      <c r="J12" s="66"/>
      <c r="K12" s="64"/>
    </row>
    <row r="13" spans="2:82" s="7" customFormat="1" ht="30" customHeight="1" thickBot="1" x14ac:dyDescent="0.3">
      <c r="B13" s="13" t="s">
        <v>0</v>
      </c>
      <c r="C13" s="37" t="s">
        <v>1</v>
      </c>
      <c r="D13" s="118" t="s">
        <v>325</v>
      </c>
      <c r="E13" s="38" t="s">
        <v>2</v>
      </c>
      <c r="F13" s="38" t="s">
        <v>231</v>
      </c>
      <c r="G13" s="39" t="s">
        <v>228</v>
      </c>
      <c r="H13" s="39" t="s">
        <v>229</v>
      </c>
      <c r="I13" s="38" t="s">
        <v>230</v>
      </c>
      <c r="J13" s="50" t="s">
        <v>3</v>
      </c>
      <c r="K13" s="6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2:82" s="7" customFormat="1" ht="27" customHeight="1" x14ac:dyDescent="0.25">
      <c r="B14" s="29" t="s">
        <v>375</v>
      </c>
      <c r="C14" s="101" t="s">
        <v>241</v>
      </c>
      <c r="D14" s="101"/>
      <c r="E14" s="31"/>
      <c r="F14" s="146"/>
      <c r="G14" s="80"/>
      <c r="H14" s="80"/>
      <c r="I14" s="128"/>
      <c r="J14" s="136"/>
      <c r="K14" s="64"/>
    </row>
    <row r="15" spans="2:82" s="8" customFormat="1" ht="27" customHeight="1" x14ac:dyDescent="0.25">
      <c r="B15" s="28" t="s">
        <v>376</v>
      </c>
      <c r="C15" s="102" t="s">
        <v>150</v>
      </c>
      <c r="D15" s="102"/>
      <c r="E15" s="30"/>
      <c r="F15" s="147"/>
      <c r="G15" s="81"/>
      <c r="H15" s="81"/>
      <c r="I15" s="129"/>
      <c r="J15" s="140"/>
      <c r="K15" s="64"/>
    </row>
    <row r="16" spans="2:82" s="7" customFormat="1" ht="27" customHeight="1" x14ac:dyDescent="0.55000000000000004">
      <c r="B16" s="58" t="s">
        <v>377</v>
      </c>
      <c r="C16" s="103" t="s">
        <v>151</v>
      </c>
      <c r="D16" s="17" t="s">
        <v>326</v>
      </c>
      <c r="E16" s="14" t="s">
        <v>4</v>
      </c>
      <c r="F16" s="148">
        <v>1</v>
      </c>
      <c r="G16" s="82"/>
      <c r="H16" s="85"/>
      <c r="I16" s="130"/>
      <c r="J16" s="156"/>
      <c r="K16" s="64"/>
    </row>
    <row r="17" spans="2:11" s="7" customFormat="1" ht="27" customHeight="1" x14ac:dyDescent="0.55000000000000004">
      <c r="B17" s="58" t="s">
        <v>378</v>
      </c>
      <c r="C17" s="104" t="s">
        <v>152</v>
      </c>
      <c r="D17" s="17" t="s">
        <v>326</v>
      </c>
      <c r="E17" s="14" t="s">
        <v>4</v>
      </c>
      <c r="F17" s="148">
        <v>1</v>
      </c>
      <c r="G17" s="82"/>
      <c r="H17" s="85"/>
      <c r="I17" s="130"/>
      <c r="J17" s="156"/>
      <c r="K17" s="64"/>
    </row>
    <row r="18" spans="2:11" s="8" customFormat="1" ht="27" customHeight="1" x14ac:dyDescent="0.25">
      <c r="B18" s="28" t="s">
        <v>379</v>
      </c>
      <c r="C18" s="102" t="s">
        <v>153</v>
      </c>
      <c r="D18" s="102"/>
      <c r="E18" s="30"/>
      <c r="F18" s="147"/>
      <c r="G18" s="81"/>
      <c r="H18" s="81"/>
      <c r="I18" s="129"/>
      <c r="J18" s="140"/>
      <c r="K18" s="64"/>
    </row>
    <row r="19" spans="2:11" s="7" customFormat="1" ht="27" customHeight="1" x14ac:dyDescent="0.55000000000000004">
      <c r="B19" s="58" t="s">
        <v>380</v>
      </c>
      <c r="C19" s="105" t="s">
        <v>5</v>
      </c>
      <c r="D19" s="17" t="s">
        <v>326</v>
      </c>
      <c r="E19" s="14" t="s">
        <v>4</v>
      </c>
      <c r="F19" s="149">
        <v>1</v>
      </c>
      <c r="G19" s="83"/>
      <c r="H19" s="85"/>
      <c r="I19" s="130"/>
      <c r="J19" s="156"/>
      <c r="K19" s="64"/>
    </row>
    <row r="20" spans="2:11" s="7" customFormat="1" ht="27" customHeight="1" x14ac:dyDescent="0.55000000000000004">
      <c r="B20" s="59" t="s">
        <v>381</v>
      </c>
      <c r="C20" s="105" t="s">
        <v>145</v>
      </c>
      <c r="D20" s="17" t="s">
        <v>326</v>
      </c>
      <c r="E20" s="14" t="s">
        <v>4</v>
      </c>
      <c r="F20" s="149">
        <v>1</v>
      </c>
      <c r="G20" s="83"/>
      <c r="H20" s="85"/>
      <c r="I20" s="130"/>
      <c r="J20" s="156"/>
      <c r="K20" s="64"/>
    </row>
    <row r="21" spans="2:11" s="7" customFormat="1" ht="27" customHeight="1" x14ac:dyDescent="0.25">
      <c r="B21" s="57" t="s">
        <v>382</v>
      </c>
      <c r="C21" s="101" t="s">
        <v>242</v>
      </c>
      <c r="D21" s="101"/>
      <c r="E21" s="31"/>
      <c r="F21" s="146"/>
      <c r="G21" s="80"/>
      <c r="H21" s="80"/>
      <c r="I21" s="128"/>
      <c r="J21" s="138"/>
      <c r="K21" s="64"/>
    </row>
    <row r="22" spans="2:11" s="8" customFormat="1" ht="24" x14ac:dyDescent="0.25">
      <c r="B22" s="28" t="s">
        <v>383</v>
      </c>
      <c r="C22" s="102" t="s">
        <v>155</v>
      </c>
      <c r="D22" s="102"/>
      <c r="E22" s="30"/>
      <c r="F22" s="147"/>
      <c r="G22" s="81"/>
      <c r="H22" s="81"/>
      <c r="I22" s="129"/>
      <c r="J22" s="140"/>
      <c r="K22" s="64"/>
    </row>
    <row r="23" spans="2:11" s="9" customFormat="1" ht="27" customHeight="1" x14ac:dyDescent="0.55000000000000004">
      <c r="B23" s="60" t="s">
        <v>384</v>
      </c>
      <c r="C23" s="103" t="s">
        <v>247</v>
      </c>
      <c r="D23" s="17" t="s">
        <v>326</v>
      </c>
      <c r="E23" s="20" t="s">
        <v>8</v>
      </c>
      <c r="F23" s="150">
        <f>4.42*0.5</f>
        <v>2.21</v>
      </c>
      <c r="G23" s="75"/>
      <c r="H23" s="85"/>
      <c r="I23" s="131"/>
      <c r="J23" s="156"/>
      <c r="K23" s="64"/>
    </row>
    <row r="24" spans="2:11" s="9" customFormat="1" ht="27" customHeight="1" x14ac:dyDescent="0.55000000000000004">
      <c r="B24" s="60" t="s">
        <v>385</v>
      </c>
      <c r="C24" s="105" t="s">
        <v>245</v>
      </c>
      <c r="D24" s="17" t="s">
        <v>326</v>
      </c>
      <c r="E24" s="14" t="s">
        <v>8</v>
      </c>
      <c r="F24" s="150">
        <f>(38+20)*0.25*3</f>
        <v>43.5</v>
      </c>
      <c r="G24" s="75"/>
      <c r="H24" s="85"/>
      <c r="I24" s="131"/>
      <c r="J24" s="156"/>
      <c r="K24" s="64"/>
    </row>
    <row r="25" spans="2:11" s="6" customFormat="1" ht="27" customHeight="1" x14ac:dyDescent="0.25">
      <c r="B25" s="60" t="s">
        <v>386</v>
      </c>
      <c r="C25" s="116" t="s">
        <v>243</v>
      </c>
      <c r="D25" s="17" t="s">
        <v>326</v>
      </c>
      <c r="E25" s="17" t="s">
        <v>8</v>
      </c>
      <c r="F25" s="149">
        <v>97.92</v>
      </c>
      <c r="G25" s="75"/>
      <c r="H25" s="85"/>
      <c r="I25" s="132"/>
      <c r="J25" s="156"/>
      <c r="K25" s="64"/>
    </row>
    <row r="26" spans="2:11" s="7" customFormat="1" ht="27" customHeight="1" x14ac:dyDescent="0.55000000000000004">
      <c r="B26" s="60" t="s">
        <v>387</v>
      </c>
      <c r="C26" s="103" t="s">
        <v>11</v>
      </c>
      <c r="D26" s="17" t="s">
        <v>326</v>
      </c>
      <c r="E26" s="17" t="s">
        <v>9</v>
      </c>
      <c r="F26" s="149">
        <v>6</v>
      </c>
      <c r="G26" s="75"/>
      <c r="H26" s="85"/>
      <c r="I26" s="130"/>
      <c r="J26" s="156"/>
      <c r="K26" s="64"/>
    </row>
    <row r="27" spans="2:11" s="9" customFormat="1" ht="30" customHeight="1" x14ac:dyDescent="0.55000000000000004">
      <c r="B27" s="60" t="s">
        <v>388</v>
      </c>
      <c r="C27" s="103" t="s">
        <v>297</v>
      </c>
      <c r="D27" s="17" t="s">
        <v>326</v>
      </c>
      <c r="E27" s="17" t="s">
        <v>9</v>
      </c>
      <c r="F27" s="154" t="s">
        <v>315</v>
      </c>
      <c r="G27" s="75"/>
      <c r="H27" s="85"/>
      <c r="I27" s="18"/>
      <c r="J27" s="19"/>
      <c r="K27" s="64"/>
    </row>
    <row r="28" spans="2:11" s="9" customFormat="1" ht="27" customHeight="1" x14ac:dyDescent="0.55000000000000004">
      <c r="B28" s="33" t="s">
        <v>389</v>
      </c>
      <c r="C28" s="103" t="s">
        <v>10</v>
      </c>
      <c r="D28" s="17" t="s">
        <v>326</v>
      </c>
      <c r="E28" s="17" t="s">
        <v>7</v>
      </c>
      <c r="F28" s="149">
        <f>75+80+40+13.5+3.6</f>
        <v>212.1</v>
      </c>
      <c r="G28" s="75"/>
      <c r="H28" s="85"/>
      <c r="I28" s="131"/>
      <c r="J28" s="156"/>
      <c r="K28" s="64"/>
    </row>
    <row r="29" spans="2:11" s="9" customFormat="1" ht="27" customHeight="1" x14ac:dyDescent="0.55000000000000004">
      <c r="B29" s="60" t="s">
        <v>390</v>
      </c>
      <c r="C29" s="107" t="s">
        <v>246</v>
      </c>
      <c r="D29" s="17" t="s">
        <v>326</v>
      </c>
      <c r="E29" s="21" t="s">
        <v>6</v>
      </c>
      <c r="F29" s="149">
        <v>60</v>
      </c>
      <c r="G29" s="75"/>
      <c r="H29" s="85"/>
      <c r="I29" s="131"/>
      <c r="J29" s="156"/>
      <c r="K29" s="64"/>
    </row>
    <row r="30" spans="2:11" s="9" customFormat="1" ht="24" x14ac:dyDescent="0.55000000000000004">
      <c r="B30" s="60" t="s">
        <v>391</v>
      </c>
      <c r="C30" s="107" t="s">
        <v>133</v>
      </c>
      <c r="D30" s="17" t="s">
        <v>326</v>
      </c>
      <c r="E30" s="21" t="s">
        <v>4</v>
      </c>
      <c r="F30" s="150">
        <v>1</v>
      </c>
      <c r="G30" s="75"/>
      <c r="H30" s="85"/>
      <c r="I30" s="131"/>
      <c r="J30" s="156"/>
      <c r="K30" s="64"/>
    </row>
    <row r="31" spans="2:11" s="9" customFormat="1" ht="27" customHeight="1" x14ac:dyDescent="0.55000000000000004">
      <c r="B31" s="60" t="s">
        <v>392</v>
      </c>
      <c r="C31" s="107" t="s">
        <v>137</v>
      </c>
      <c r="D31" s="17" t="s">
        <v>326</v>
      </c>
      <c r="E31" s="21" t="s">
        <v>4</v>
      </c>
      <c r="F31" s="150">
        <v>1</v>
      </c>
      <c r="G31" s="75"/>
      <c r="H31" s="85"/>
      <c r="I31" s="131"/>
      <c r="J31" s="156"/>
      <c r="K31" s="64"/>
    </row>
    <row r="32" spans="2:11" s="9" customFormat="1" ht="27" customHeight="1" x14ac:dyDescent="0.55000000000000004">
      <c r="B32" s="91" t="s">
        <v>393</v>
      </c>
      <c r="C32" s="107" t="s">
        <v>134</v>
      </c>
      <c r="D32" s="17" t="s">
        <v>326</v>
      </c>
      <c r="E32" s="21" t="s">
        <v>9</v>
      </c>
      <c r="F32" s="150">
        <v>2</v>
      </c>
      <c r="G32" s="75"/>
      <c r="H32" s="85"/>
      <c r="I32" s="131"/>
      <c r="J32" s="156"/>
      <c r="K32" s="64"/>
    </row>
    <row r="33" spans="2:11" s="9" customFormat="1" ht="27" customHeight="1" x14ac:dyDescent="0.55000000000000004">
      <c r="B33" s="91" t="s">
        <v>394</v>
      </c>
      <c r="C33" s="107" t="s">
        <v>244</v>
      </c>
      <c r="D33" s="17" t="s">
        <v>326</v>
      </c>
      <c r="E33" s="21" t="s">
        <v>6</v>
      </c>
      <c r="F33" s="150">
        <v>654.61</v>
      </c>
      <c r="G33" s="75"/>
      <c r="H33" s="85"/>
      <c r="I33" s="131"/>
      <c r="J33" s="156"/>
      <c r="K33" s="74"/>
    </row>
    <row r="34" spans="2:11" s="9" customFormat="1" ht="27" customHeight="1" x14ac:dyDescent="0.55000000000000004">
      <c r="B34" s="60" t="s">
        <v>395</v>
      </c>
      <c r="C34" s="107" t="s">
        <v>135</v>
      </c>
      <c r="D34" s="17" t="s">
        <v>326</v>
      </c>
      <c r="E34" s="21" t="s">
        <v>136</v>
      </c>
      <c r="F34" s="150">
        <v>4</v>
      </c>
      <c r="G34" s="75"/>
      <c r="H34" s="85"/>
      <c r="I34" s="131"/>
      <c r="J34" s="156"/>
      <c r="K34" s="64"/>
    </row>
    <row r="35" spans="2:11" s="9" customFormat="1" ht="27" customHeight="1" x14ac:dyDescent="0.55000000000000004">
      <c r="B35" s="60" t="s">
        <v>396</v>
      </c>
      <c r="C35" s="107" t="s">
        <v>248</v>
      </c>
      <c r="D35" s="17" t="s">
        <v>326</v>
      </c>
      <c r="E35" s="21" t="s">
        <v>9</v>
      </c>
      <c r="F35" s="150">
        <v>6</v>
      </c>
      <c r="G35" s="75"/>
      <c r="H35" s="85"/>
      <c r="I35" s="131"/>
      <c r="J35" s="156"/>
      <c r="K35" s="64"/>
    </row>
    <row r="36" spans="2:11" s="9" customFormat="1" ht="48" x14ac:dyDescent="0.55000000000000004">
      <c r="B36" s="60" t="s">
        <v>397</v>
      </c>
      <c r="C36" s="103" t="s">
        <v>298</v>
      </c>
      <c r="D36" s="17" t="s">
        <v>326</v>
      </c>
      <c r="E36" s="17" t="s">
        <v>9</v>
      </c>
      <c r="F36" s="154" t="s">
        <v>315</v>
      </c>
      <c r="G36" s="75"/>
      <c r="H36" s="85"/>
      <c r="I36" s="18"/>
      <c r="J36" s="19"/>
      <c r="K36" s="64"/>
    </row>
    <row r="37" spans="2:11" s="9" customFormat="1" ht="27" customHeight="1" x14ac:dyDescent="0.55000000000000004">
      <c r="B37" s="60" t="s">
        <v>398</v>
      </c>
      <c r="C37" s="103" t="s">
        <v>149</v>
      </c>
      <c r="D37" s="17" t="s">
        <v>326</v>
      </c>
      <c r="E37" s="17" t="s">
        <v>4</v>
      </c>
      <c r="F37" s="150">
        <v>1</v>
      </c>
      <c r="G37" s="75"/>
      <c r="H37" s="85"/>
      <c r="I37" s="131"/>
      <c r="J37" s="156"/>
      <c r="K37" s="64"/>
    </row>
    <row r="38" spans="2:11" s="8" customFormat="1" ht="27" customHeight="1" x14ac:dyDescent="0.25">
      <c r="B38" s="28" t="s">
        <v>399</v>
      </c>
      <c r="C38" s="102" t="s">
        <v>154</v>
      </c>
      <c r="D38" s="102"/>
      <c r="E38" s="30"/>
      <c r="F38" s="147"/>
      <c r="G38" s="81"/>
      <c r="H38" s="81"/>
      <c r="I38" s="129"/>
      <c r="J38" s="140"/>
      <c r="K38" s="64"/>
    </row>
    <row r="39" spans="2:11" s="9" customFormat="1" ht="27" customHeight="1" x14ac:dyDescent="0.55000000000000004">
      <c r="B39" s="60" t="s">
        <v>400</v>
      </c>
      <c r="C39" s="107" t="s">
        <v>12</v>
      </c>
      <c r="D39" s="21" t="s">
        <v>327</v>
      </c>
      <c r="E39" s="21" t="s">
        <v>8</v>
      </c>
      <c r="F39" s="150">
        <f>(397+265)*0.2</f>
        <v>132.4</v>
      </c>
      <c r="G39" s="75"/>
      <c r="H39" s="85"/>
      <c r="I39" s="131"/>
      <c r="J39" s="156"/>
      <c r="K39" s="64"/>
    </row>
    <row r="40" spans="2:11" s="9" customFormat="1" ht="27" customHeight="1" x14ac:dyDescent="0.55000000000000004">
      <c r="B40" s="60" t="s">
        <v>401</v>
      </c>
      <c r="C40" s="107" t="s">
        <v>13</v>
      </c>
      <c r="D40" s="21" t="s">
        <v>327</v>
      </c>
      <c r="E40" s="21" t="s">
        <v>8</v>
      </c>
      <c r="F40" s="150">
        <f>(11+50)*0.45*0.95</f>
        <v>26.077499999999997</v>
      </c>
      <c r="G40" s="75"/>
      <c r="H40" s="85"/>
      <c r="I40" s="131"/>
      <c r="J40" s="156"/>
      <c r="K40" s="64"/>
    </row>
    <row r="41" spans="2:11" s="9" customFormat="1" ht="27" customHeight="1" x14ac:dyDescent="0.55000000000000004">
      <c r="B41" s="60" t="s">
        <v>402</v>
      </c>
      <c r="C41" s="107" t="s">
        <v>14</v>
      </c>
      <c r="D41" s="21" t="s">
        <v>327</v>
      </c>
      <c r="E41" s="21" t="s">
        <v>8</v>
      </c>
      <c r="F41" s="150">
        <f>(11+50)*0.45*0.07</f>
        <v>1.9215000000000002</v>
      </c>
      <c r="G41" s="75"/>
      <c r="H41" s="85"/>
      <c r="I41" s="131"/>
      <c r="J41" s="156"/>
      <c r="K41" s="64"/>
    </row>
    <row r="42" spans="2:11" s="9" customFormat="1" ht="27" customHeight="1" x14ac:dyDescent="0.55000000000000004">
      <c r="B42" s="33" t="s">
        <v>403</v>
      </c>
      <c r="C42" s="107" t="s">
        <v>249</v>
      </c>
      <c r="D42" s="21" t="s">
        <v>327</v>
      </c>
      <c r="E42" s="21" t="s">
        <v>8</v>
      </c>
      <c r="F42" s="150">
        <f>(160+100)*2.65*0.3</f>
        <v>206.7</v>
      </c>
      <c r="G42" s="75"/>
      <c r="H42" s="85"/>
      <c r="I42" s="131"/>
      <c r="J42" s="156"/>
      <c r="K42" s="74"/>
    </row>
    <row r="43" spans="2:11" s="8" customFormat="1" ht="27" customHeight="1" x14ac:dyDescent="0.25">
      <c r="B43" s="28" t="s">
        <v>404</v>
      </c>
      <c r="C43" s="102" t="s">
        <v>250</v>
      </c>
      <c r="D43" s="102"/>
      <c r="E43" s="30"/>
      <c r="F43" s="147"/>
      <c r="G43" s="81"/>
      <c r="H43" s="81"/>
      <c r="I43" s="129"/>
      <c r="J43" s="140"/>
      <c r="K43" s="64"/>
    </row>
    <row r="44" spans="2:11" s="9" customFormat="1" ht="27.75" customHeight="1" x14ac:dyDescent="0.55000000000000004">
      <c r="B44" s="60" t="s">
        <v>405</v>
      </c>
      <c r="C44" s="107" t="s">
        <v>299</v>
      </c>
      <c r="D44" s="21" t="s">
        <v>327</v>
      </c>
      <c r="E44" s="21" t="s">
        <v>8</v>
      </c>
      <c r="F44" s="154" t="s">
        <v>315</v>
      </c>
      <c r="G44" s="83"/>
      <c r="H44" s="85"/>
      <c r="I44" s="18"/>
      <c r="J44" s="19"/>
      <c r="K44" s="64"/>
    </row>
    <row r="45" spans="2:11" s="9" customFormat="1" ht="35.25" customHeight="1" x14ac:dyDescent="0.55000000000000004">
      <c r="B45" s="60" t="s">
        <v>406</v>
      </c>
      <c r="C45" s="107" t="s">
        <v>300</v>
      </c>
      <c r="D45" s="21" t="s">
        <v>327</v>
      </c>
      <c r="E45" s="21" t="s">
        <v>8</v>
      </c>
      <c r="F45" s="154" t="s">
        <v>315</v>
      </c>
      <c r="G45" s="83"/>
      <c r="H45" s="85"/>
      <c r="I45" s="18"/>
      <c r="J45" s="19"/>
      <c r="K45" s="64"/>
    </row>
    <row r="46" spans="2:11" s="9" customFormat="1" ht="32.25" customHeight="1" x14ac:dyDescent="0.55000000000000004">
      <c r="B46" s="60" t="s">
        <v>407</v>
      </c>
      <c r="C46" s="107" t="s">
        <v>301</v>
      </c>
      <c r="D46" s="21" t="s">
        <v>327</v>
      </c>
      <c r="E46" s="21" t="s">
        <v>9</v>
      </c>
      <c r="F46" s="154" t="s">
        <v>315</v>
      </c>
      <c r="G46" s="83"/>
      <c r="H46" s="85"/>
      <c r="I46" s="18"/>
      <c r="J46" s="19"/>
      <c r="K46" s="64"/>
    </row>
    <row r="47" spans="2:11" s="9" customFormat="1" ht="27" customHeight="1" x14ac:dyDescent="0.55000000000000004">
      <c r="B47" s="33" t="s">
        <v>408</v>
      </c>
      <c r="C47" s="107" t="s">
        <v>292</v>
      </c>
      <c r="D47" s="21" t="s">
        <v>327</v>
      </c>
      <c r="E47" s="21" t="s">
        <v>8</v>
      </c>
      <c r="F47" s="150">
        <f>(11+50)*0.35*0.8</f>
        <v>17.079999999999998</v>
      </c>
      <c r="G47" s="75"/>
      <c r="H47" s="85"/>
      <c r="I47" s="131"/>
      <c r="J47" s="156"/>
      <c r="K47" s="74"/>
    </row>
    <row r="48" spans="2:11" s="8" customFormat="1" ht="27" customHeight="1" x14ac:dyDescent="0.25">
      <c r="B48" s="28" t="s">
        <v>409</v>
      </c>
      <c r="C48" s="102" t="s">
        <v>156</v>
      </c>
      <c r="D48" s="102"/>
      <c r="E48" s="30"/>
      <c r="F48" s="147"/>
      <c r="G48" s="81"/>
      <c r="H48" s="81"/>
      <c r="I48" s="129"/>
      <c r="J48" s="140"/>
      <c r="K48" s="64"/>
    </row>
    <row r="49" spans="2:11" s="9" customFormat="1" ht="21" customHeight="1" x14ac:dyDescent="0.55000000000000004">
      <c r="B49" s="33" t="s">
        <v>410</v>
      </c>
      <c r="C49" s="107" t="s">
        <v>252</v>
      </c>
      <c r="D49" s="21" t="s">
        <v>326</v>
      </c>
      <c r="E49" s="21" t="s">
        <v>6</v>
      </c>
      <c r="F49" s="149">
        <f>(160+100)*3</f>
        <v>780</v>
      </c>
      <c r="G49" s="75"/>
      <c r="H49" s="85"/>
      <c r="I49" s="131"/>
      <c r="J49" s="156"/>
      <c r="K49" s="64"/>
    </row>
    <row r="50" spans="2:11" s="9" customFormat="1" ht="24" x14ac:dyDescent="0.55000000000000004">
      <c r="B50" s="33" t="s">
        <v>411</v>
      </c>
      <c r="C50" s="107" t="s">
        <v>251</v>
      </c>
      <c r="D50" s="21" t="s">
        <v>327</v>
      </c>
      <c r="E50" s="21" t="s">
        <v>8</v>
      </c>
      <c r="F50" s="154" t="s">
        <v>315</v>
      </c>
      <c r="G50" s="83"/>
      <c r="H50" s="85"/>
      <c r="I50" s="18"/>
      <c r="J50" s="19"/>
      <c r="K50" s="64"/>
    </row>
    <row r="51" spans="2:11" s="9" customFormat="1" ht="48" x14ac:dyDescent="0.55000000000000004">
      <c r="B51" s="33" t="s">
        <v>412</v>
      </c>
      <c r="C51" s="107" t="s">
        <v>324</v>
      </c>
      <c r="D51" s="21" t="s">
        <v>327</v>
      </c>
      <c r="E51" s="21" t="s">
        <v>6</v>
      </c>
      <c r="F51" s="149">
        <f>(160+100)*1.5</f>
        <v>390</v>
      </c>
      <c r="G51" s="75"/>
      <c r="H51" s="85"/>
      <c r="I51" s="131"/>
      <c r="J51" s="156"/>
      <c r="K51" s="64"/>
    </row>
    <row r="52" spans="2:11" s="9" customFormat="1" ht="24" x14ac:dyDescent="0.55000000000000004">
      <c r="B52" s="33" t="s">
        <v>413</v>
      </c>
      <c r="C52" s="63" t="s">
        <v>293</v>
      </c>
      <c r="D52" s="21" t="s">
        <v>326</v>
      </c>
      <c r="E52" s="21" t="s">
        <v>6</v>
      </c>
      <c r="F52" s="149">
        <f>(160+100+12)*1.5</f>
        <v>408</v>
      </c>
      <c r="G52" s="75"/>
      <c r="H52" s="85"/>
      <c r="I52" s="131"/>
      <c r="J52" s="156"/>
      <c r="K52" s="74"/>
    </row>
    <row r="53" spans="2:11" s="9" customFormat="1" ht="27" customHeight="1" x14ac:dyDescent="0.55000000000000004">
      <c r="B53" s="33" t="s">
        <v>414</v>
      </c>
      <c r="C53" s="63" t="s">
        <v>294</v>
      </c>
      <c r="D53" s="21" t="s">
        <v>326</v>
      </c>
      <c r="E53" s="21" t="s">
        <v>6</v>
      </c>
      <c r="F53" s="149">
        <f>15</f>
        <v>15</v>
      </c>
      <c r="G53" s="75"/>
      <c r="H53" s="85"/>
      <c r="I53" s="131"/>
      <c r="J53" s="156"/>
      <c r="K53" s="74"/>
    </row>
    <row r="54" spans="2:11" s="9" customFormat="1" ht="35.25" customHeight="1" x14ac:dyDescent="0.55000000000000004">
      <c r="B54" s="33" t="s">
        <v>415</v>
      </c>
      <c r="C54" s="107" t="s">
        <v>15</v>
      </c>
      <c r="D54" s="21" t="s">
        <v>326</v>
      </c>
      <c r="E54" s="21" t="s">
        <v>9</v>
      </c>
      <c r="F54" s="149">
        <v>36</v>
      </c>
      <c r="G54" s="75"/>
      <c r="H54" s="85"/>
      <c r="I54" s="131"/>
      <c r="J54" s="156"/>
      <c r="K54" s="64"/>
    </row>
    <row r="55" spans="2:11" s="8" customFormat="1" ht="27" customHeight="1" x14ac:dyDescent="0.25">
      <c r="B55" s="28" t="s">
        <v>416</v>
      </c>
      <c r="C55" s="102" t="s">
        <v>253</v>
      </c>
      <c r="D55" s="102"/>
      <c r="E55" s="30"/>
      <c r="F55" s="147"/>
      <c r="G55" s="81"/>
      <c r="H55" s="81"/>
      <c r="I55" s="129"/>
      <c r="J55" s="140"/>
      <c r="K55" s="64"/>
    </row>
    <row r="56" spans="2:11" s="8" customFormat="1" ht="24" x14ac:dyDescent="0.25">
      <c r="B56" s="32" t="s">
        <v>417</v>
      </c>
      <c r="C56" s="110" t="s">
        <v>340</v>
      </c>
      <c r="D56" s="110"/>
      <c r="E56" s="36"/>
      <c r="F56" s="153"/>
      <c r="G56" s="84"/>
      <c r="H56" s="84"/>
      <c r="I56" s="84"/>
      <c r="J56" s="141"/>
      <c r="K56" s="64"/>
    </row>
    <row r="57" spans="2:11" s="8" customFormat="1" ht="27" customHeight="1" x14ac:dyDescent="0.25">
      <c r="B57" s="60" t="s">
        <v>418</v>
      </c>
      <c r="C57" s="108" t="s">
        <v>341</v>
      </c>
      <c r="D57" s="21" t="s">
        <v>326</v>
      </c>
      <c r="E57" s="21" t="s">
        <v>9</v>
      </c>
      <c r="F57" s="149">
        <v>1</v>
      </c>
      <c r="G57" s="90"/>
      <c r="H57" s="85"/>
      <c r="I57" s="121"/>
      <c r="J57" s="156"/>
      <c r="K57" s="64"/>
    </row>
    <row r="58" spans="2:11" s="8" customFormat="1" ht="24" x14ac:dyDescent="0.25">
      <c r="B58" s="32" t="s">
        <v>419</v>
      </c>
      <c r="C58" s="110" t="s">
        <v>342</v>
      </c>
      <c r="D58" s="110"/>
      <c r="E58" s="36"/>
      <c r="F58" s="153"/>
      <c r="G58" s="84"/>
      <c r="H58" s="84"/>
      <c r="I58" s="84"/>
      <c r="J58" s="141"/>
      <c r="K58" s="64"/>
    </row>
    <row r="59" spans="2:11" s="8" customFormat="1" ht="27" customHeight="1" x14ac:dyDescent="0.25">
      <c r="B59" s="60" t="s">
        <v>420</v>
      </c>
      <c r="C59" s="108" t="s">
        <v>254</v>
      </c>
      <c r="D59" s="21" t="s">
        <v>326</v>
      </c>
      <c r="E59" s="21" t="s">
        <v>4</v>
      </c>
      <c r="F59" s="149">
        <v>1</v>
      </c>
      <c r="G59" s="90"/>
      <c r="H59" s="85"/>
      <c r="I59" s="121"/>
      <c r="J59" s="156"/>
      <c r="K59" s="64"/>
    </row>
    <row r="60" spans="2:11" s="8" customFormat="1" ht="27" customHeight="1" x14ac:dyDescent="0.25">
      <c r="B60" s="60" t="s">
        <v>421</v>
      </c>
      <c r="C60" s="108" t="s">
        <v>343</v>
      </c>
      <c r="D60" s="21" t="s">
        <v>326</v>
      </c>
      <c r="E60" s="21" t="s">
        <v>4</v>
      </c>
      <c r="F60" s="149">
        <v>1</v>
      </c>
      <c r="G60" s="90"/>
      <c r="H60" s="85"/>
      <c r="I60" s="121"/>
      <c r="J60" s="156"/>
      <c r="K60" s="64"/>
    </row>
    <row r="61" spans="2:11" s="8" customFormat="1" ht="27" customHeight="1" x14ac:dyDescent="0.25">
      <c r="B61" s="60" t="s">
        <v>422</v>
      </c>
      <c r="C61" s="108" t="s">
        <v>344</v>
      </c>
      <c r="D61" s="21" t="s">
        <v>326</v>
      </c>
      <c r="E61" s="21" t="s">
        <v>4</v>
      </c>
      <c r="F61" s="149">
        <v>1</v>
      </c>
      <c r="G61" s="90"/>
      <c r="H61" s="85"/>
      <c r="I61" s="121"/>
      <c r="J61" s="156"/>
      <c r="K61" s="64"/>
    </row>
    <row r="62" spans="2:11" s="8" customFormat="1" ht="27" customHeight="1" x14ac:dyDescent="0.25">
      <c r="B62" s="60" t="s">
        <v>423</v>
      </c>
      <c r="C62" s="108" t="s">
        <v>345</v>
      </c>
      <c r="D62" s="21" t="s">
        <v>326</v>
      </c>
      <c r="E62" s="21" t="s">
        <v>4</v>
      </c>
      <c r="F62" s="149">
        <v>1</v>
      </c>
      <c r="G62" s="90"/>
      <c r="H62" s="85"/>
      <c r="I62" s="121"/>
      <c r="J62" s="156"/>
      <c r="K62" s="64"/>
    </row>
    <row r="63" spans="2:11" s="8" customFormat="1" ht="27" customHeight="1" x14ac:dyDescent="0.25">
      <c r="B63" s="60" t="s">
        <v>424</v>
      </c>
      <c r="C63" s="108" t="s">
        <v>256</v>
      </c>
      <c r="D63" s="21" t="s">
        <v>326</v>
      </c>
      <c r="E63" s="21" t="s">
        <v>4</v>
      </c>
      <c r="F63" s="149">
        <v>1</v>
      </c>
      <c r="G63" s="90"/>
      <c r="H63" s="85"/>
      <c r="I63" s="121"/>
      <c r="J63" s="156"/>
      <c r="K63" s="64"/>
    </row>
    <row r="64" spans="2:11" s="8" customFormat="1" ht="27" customHeight="1" x14ac:dyDescent="0.25">
      <c r="B64" s="60" t="s">
        <v>425</v>
      </c>
      <c r="C64" s="108" t="s">
        <v>255</v>
      </c>
      <c r="D64" s="21" t="s">
        <v>326</v>
      </c>
      <c r="E64" s="21" t="s">
        <v>4</v>
      </c>
      <c r="F64" s="149">
        <v>1</v>
      </c>
      <c r="G64" s="90"/>
      <c r="H64" s="85"/>
      <c r="I64" s="121"/>
      <c r="J64" s="156"/>
      <c r="K64" s="64"/>
    </row>
    <row r="65" spans="2:11" s="8" customFormat="1" ht="24" x14ac:dyDescent="0.25">
      <c r="B65" s="32" t="s">
        <v>426</v>
      </c>
      <c r="C65" s="110" t="s">
        <v>346</v>
      </c>
      <c r="D65" s="110"/>
      <c r="E65" s="36"/>
      <c r="F65" s="153"/>
      <c r="G65" s="84"/>
      <c r="H65" s="84"/>
      <c r="I65" s="84"/>
      <c r="J65" s="141"/>
      <c r="K65" s="64"/>
    </row>
    <row r="66" spans="2:11" s="8" customFormat="1" ht="27" customHeight="1" x14ac:dyDescent="0.25">
      <c r="B66" s="60" t="s">
        <v>427</v>
      </c>
      <c r="C66" s="108" t="s">
        <v>347</v>
      </c>
      <c r="D66" s="21" t="s">
        <v>326</v>
      </c>
      <c r="E66" s="21" t="s">
        <v>7</v>
      </c>
      <c r="F66" s="149">
        <v>300</v>
      </c>
      <c r="G66" s="90"/>
      <c r="H66" s="85"/>
      <c r="I66" s="121"/>
      <c r="J66" s="156"/>
      <c r="K66" s="64"/>
    </row>
    <row r="67" spans="2:11" s="8" customFormat="1" ht="27" customHeight="1" x14ac:dyDescent="0.25">
      <c r="B67" s="60" t="s">
        <v>428</v>
      </c>
      <c r="C67" s="108" t="s">
        <v>348</v>
      </c>
      <c r="D67" s="21" t="s">
        <v>326</v>
      </c>
      <c r="E67" s="21" t="s">
        <v>7</v>
      </c>
      <c r="F67" s="149">
        <v>310</v>
      </c>
      <c r="G67" s="90"/>
      <c r="H67" s="85"/>
      <c r="I67" s="121"/>
      <c r="J67" s="156"/>
      <c r="K67" s="64"/>
    </row>
    <row r="68" spans="2:11" s="8" customFormat="1" ht="27" customHeight="1" x14ac:dyDescent="0.25">
      <c r="B68" s="60" t="s">
        <v>429</v>
      </c>
      <c r="C68" s="108" t="s">
        <v>349</v>
      </c>
      <c r="D68" s="21" t="s">
        <v>326</v>
      </c>
      <c r="E68" s="21" t="s">
        <v>9</v>
      </c>
      <c r="F68" s="149">
        <v>1</v>
      </c>
      <c r="G68" s="90"/>
      <c r="H68" s="85"/>
      <c r="I68" s="121"/>
      <c r="J68" s="156"/>
      <c r="K68" s="64"/>
    </row>
    <row r="69" spans="2:11" s="8" customFormat="1" ht="27" customHeight="1" x14ac:dyDescent="0.25">
      <c r="B69" s="60" t="s">
        <v>430</v>
      </c>
      <c r="C69" s="108" t="s">
        <v>257</v>
      </c>
      <c r="D69" s="21" t="s">
        <v>326</v>
      </c>
      <c r="E69" s="21" t="s">
        <v>7</v>
      </c>
      <c r="F69" s="149">
        <v>80</v>
      </c>
      <c r="G69" s="90"/>
      <c r="H69" s="85"/>
      <c r="I69" s="121"/>
      <c r="J69" s="156"/>
      <c r="K69" s="64"/>
    </row>
    <row r="70" spans="2:11" s="8" customFormat="1" ht="27" customHeight="1" x14ac:dyDescent="0.25">
      <c r="B70" s="60" t="s">
        <v>431</v>
      </c>
      <c r="C70" s="108" t="s">
        <v>350</v>
      </c>
      <c r="D70" s="21" t="s">
        <v>326</v>
      </c>
      <c r="E70" s="21" t="s">
        <v>7</v>
      </c>
      <c r="F70" s="149">
        <v>300</v>
      </c>
      <c r="G70" s="90"/>
      <c r="H70" s="85"/>
      <c r="I70" s="121"/>
      <c r="J70" s="156"/>
      <c r="K70" s="64"/>
    </row>
    <row r="71" spans="2:11" s="8" customFormat="1" ht="27" customHeight="1" x14ac:dyDescent="0.25">
      <c r="B71" s="60" t="s">
        <v>432</v>
      </c>
      <c r="C71" s="108" t="s">
        <v>351</v>
      </c>
      <c r="D71" s="21" t="s">
        <v>326</v>
      </c>
      <c r="E71" s="21" t="s">
        <v>7</v>
      </c>
      <c r="F71" s="149">
        <v>300</v>
      </c>
      <c r="G71" s="90"/>
      <c r="H71" s="85"/>
      <c r="I71" s="121"/>
      <c r="J71" s="156"/>
      <c r="K71" s="64"/>
    </row>
    <row r="72" spans="2:11" s="8" customFormat="1" ht="27" customHeight="1" x14ac:dyDescent="0.25">
      <c r="B72" s="60" t="s">
        <v>433</v>
      </c>
      <c r="C72" s="108" t="s">
        <v>352</v>
      </c>
      <c r="D72" s="21" t="s">
        <v>326</v>
      </c>
      <c r="E72" s="21" t="s">
        <v>9</v>
      </c>
      <c r="F72" s="149">
        <v>9</v>
      </c>
      <c r="G72" s="90"/>
      <c r="H72" s="85"/>
      <c r="I72" s="121"/>
      <c r="J72" s="156"/>
      <c r="K72" s="64"/>
    </row>
    <row r="73" spans="2:11" s="8" customFormat="1" ht="27" customHeight="1" x14ac:dyDescent="0.25">
      <c r="B73" s="60" t="s">
        <v>434</v>
      </c>
      <c r="C73" s="108" t="s">
        <v>353</v>
      </c>
      <c r="D73" s="21" t="s">
        <v>326</v>
      </c>
      <c r="E73" s="21" t="s">
        <v>9</v>
      </c>
      <c r="F73" s="149">
        <v>9</v>
      </c>
      <c r="G73" s="90"/>
      <c r="H73" s="85"/>
      <c r="I73" s="121"/>
      <c r="J73" s="156"/>
      <c r="K73" s="64"/>
    </row>
    <row r="74" spans="2:11" s="8" customFormat="1" ht="27" customHeight="1" x14ac:dyDescent="0.25">
      <c r="B74" s="60" t="s">
        <v>435</v>
      </c>
      <c r="C74" s="108" t="s">
        <v>354</v>
      </c>
      <c r="D74" s="21" t="s">
        <v>326</v>
      </c>
      <c r="E74" s="21" t="s">
        <v>9</v>
      </c>
      <c r="F74" s="149">
        <v>45</v>
      </c>
      <c r="G74" s="90"/>
      <c r="H74" s="85"/>
      <c r="I74" s="121"/>
      <c r="J74" s="156"/>
      <c r="K74" s="64"/>
    </row>
    <row r="75" spans="2:11" s="8" customFormat="1" ht="27" customHeight="1" x14ac:dyDescent="0.25">
      <c r="B75" s="60" t="s">
        <v>436</v>
      </c>
      <c r="C75" s="108" t="s">
        <v>355</v>
      </c>
      <c r="D75" s="21" t="s">
        <v>326</v>
      </c>
      <c r="E75" s="21" t="s">
        <v>9</v>
      </c>
      <c r="F75" s="149">
        <v>2</v>
      </c>
      <c r="G75" s="90"/>
      <c r="H75" s="85"/>
      <c r="I75" s="121"/>
      <c r="J75" s="156"/>
      <c r="K75" s="64"/>
    </row>
    <row r="76" spans="2:11" s="8" customFormat="1" ht="27" customHeight="1" x14ac:dyDescent="0.25">
      <c r="B76" s="60" t="s">
        <v>437</v>
      </c>
      <c r="C76" s="108" t="s">
        <v>356</v>
      </c>
      <c r="D76" s="21" t="s">
        <v>326</v>
      </c>
      <c r="E76" s="21" t="s">
        <v>7</v>
      </c>
      <c r="F76" s="149">
        <v>100</v>
      </c>
      <c r="G76" s="90"/>
      <c r="H76" s="85"/>
      <c r="I76" s="121"/>
      <c r="J76" s="156"/>
      <c r="K76" s="64"/>
    </row>
    <row r="77" spans="2:11" s="8" customFormat="1" ht="27" customHeight="1" x14ac:dyDescent="0.25">
      <c r="B77" s="60" t="s">
        <v>438</v>
      </c>
      <c r="C77" s="108" t="s">
        <v>357</v>
      </c>
      <c r="D77" s="21" t="s">
        <v>326</v>
      </c>
      <c r="E77" s="21" t="s">
        <v>7</v>
      </c>
      <c r="F77" s="149">
        <v>50</v>
      </c>
      <c r="G77" s="90"/>
      <c r="H77" s="85"/>
      <c r="I77" s="121"/>
      <c r="J77" s="156"/>
      <c r="K77" s="64"/>
    </row>
    <row r="78" spans="2:11" s="8" customFormat="1" ht="27" customHeight="1" x14ac:dyDescent="0.25">
      <c r="B78" s="60" t="s">
        <v>439</v>
      </c>
      <c r="C78" s="108" t="s">
        <v>330</v>
      </c>
      <c r="D78" s="21" t="s">
        <v>326</v>
      </c>
      <c r="E78" s="21" t="s">
        <v>9</v>
      </c>
      <c r="F78" s="149">
        <v>14</v>
      </c>
      <c r="G78" s="90"/>
      <c r="H78" s="85"/>
      <c r="I78" s="121"/>
      <c r="J78" s="156"/>
      <c r="K78" s="64"/>
    </row>
    <row r="79" spans="2:11" s="8" customFormat="1" ht="27" customHeight="1" x14ac:dyDescent="0.25">
      <c r="B79" s="60" t="s">
        <v>440</v>
      </c>
      <c r="C79" s="108" t="s">
        <v>262</v>
      </c>
      <c r="D79" s="21" t="s">
        <v>326</v>
      </c>
      <c r="E79" s="21" t="s">
        <v>9</v>
      </c>
      <c r="F79" s="149">
        <v>3</v>
      </c>
      <c r="G79" s="90"/>
      <c r="H79" s="85"/>
      <c r="I79" s="121"/>
      <c r="J79" s="156"/>
      <c r="K79" s="64"/>
    </row>
    <row r="80" spans="2:11" s="8" customFormat="1" ht="24" x14ac:dyDescent="0.25">
      <c r="B80" s="32" t="s">
        <v>441</v>
      </c>
      <c r="C80" s="110" t="s">
        <v>358</v>
      </c>
      <c r="D80" s="110"/>
      <c r="E80" s="36"/>
      <c r="F80" s="153"/>
      <c r="G80" s="84"/>
      <c r="H80" s="84"/>
      <c r="I80" s="84"/>
      <c r="J80" s="141"/>
      <c r="K80" s="64"/>
    </row>
    <row r="81" spans="2:11" s="8" customFormat="1" ht="27" customHeight="1" x14ac:dyDescent="0.25">
      <c r="B81" s="60" t="s">
        <v>442</v>
      </c>
      <c r="C81" s="108" t="s">
        <v>263</v>
      </c>
      <c r="D81" s="21" t="s">
        <v>326</v>
      </c>
      <c r="E81" s="21" t="s">
        <v>7</v>
      </c>
      <c r="F81" s="149">
        <v>400</v>
      </c>
      <c r="G81" s="90"/>
      <c r="H81" s="85"/>
      <c r="I81" s="121"/>
      <c r="J81" s="156"/>
      <c r="K81" s="64"/>
    </row>
    <row r="82" spans="2:11" s="8" customFormat="1" ht="27" customHeight="1" x14ac:dyDescent="0.25">
      <c r="B82" s="60" t="s">
        <v>443</v>
      </c>
      <c r="C82" s="108" t="s">
        <v>264</v>
      </c>
      <c r="D82" s="21" t="s">
        <v>326</v>
      </c>
      <c r="E82" s="21" t="s">
        <v>7</v>
      </c>
      <c r="F82" s="149">
        <v>350</v>
      </c>
      <c r="G82" s="90"/>
      <c r="H82" s="85"/>
      <c r="I82" s="121"/>
      <c r="J82" s="156"/>
      <c r="K82" s="64"/>
    </row>
    <row r="83" spans="2:11" s="8" customFormat="1" ht="27" customHeight="1" x14ac:dyDescent="0.25">
      <c r="B83" s="60" t="s">
        <v>444</v>
      </c>
      <c r="C83" s="108" t="s">
        <v>265</v>
      </c>
      <c r="D83" s="21" t="s">
        <v>326</v>
      </c>
      <c r="E83" s="21" t="s">
        <v>7</v>
      </c>
      <c r="F83" s="149">
        <v>200</v>
      </c>
      <c r="G83" s="90"/>
      <c r="H83" s="85"/>
      <c r="I83" s="121"/>
      <c r="J83" s="156"/>
      <c r="K83" s="64"/>
    </row>
    <row r="84" spans="2:11" s="8" customFormat="1" ht="27" customHeight="1" x14ac:dyDescent="0.25">
      <c r="B84" s="60" t="s">
        <v>445</v>
      </c>
      <c r="C84" s="108" t="s">
        <v>266</v>
      </c>
      <c r="D84" s="21" t="s">
        <v>326</v>
      </c>
      <c r="E84" s="21" t="s">
        <v>7</v>
      </c>
      <c r="F84" s="149">
        <v>360</v>
      </c>
      <c r="G84" s="90"/>
      <c r="H84" s="85"/>
      <c r="I84" s="121"/>
      <c r="J84" s="156"/>
      <c r="K84" s="64"/>
    </row>
    <row r="85" spans="2:11" s="8" customFormat="1" ht="27" customHeight="1" x14ac:dyDescent="0.25">
      <c r="B85" s="60" t="s">
        <v>446</v>
      </c>
      <c r="C85" s="108" t="s">
        <v>267</v>
      </c>
      <c r="D85" s="21" t="s">
        <v>326</v>
      </c>
      <c r="E85" s="21" t="s">
        <v>7</v>
      </c>
      <c r="F85" s="149">
        <v>820</v>
      </c>
      <c r="G85" s="90"/>
      <c r="H85" s="85"/>
      <c r="I85" s="121"/>
      <c r="J85" s="156"/>
      <c r="K85" s="64"/>
    </row>
    <row r="86" spans="2:11" s="8" customFormat="1" ht="27" customHeight="1" x14ac:dyDescent="0.25">
      <c r="B86" s="60" t="s">
        <v>447</v>
      </c>
      <c r="C86" s="108" t="s">
        <v>359</v>
      </c>
      <c r="D86" s="21" t="s">
        <v>326</v>
      </c>
      <c r="E86" s="21" t="s">
        <v>7</v>
      </c>
      <c r="F86" s="149">
        <v>100</v>
      </c>
      <c r="G86" s="90"/>
      <c r="H86" s="85"/>
      <c r="I86" s="121"/>
      <c r="J86" s="156"/>
      <c r="K86" s="64"/>
    </row>
    <row r="87" spans="2:11" s="8" customFormat="1" ht="24" x14ac:dyDescent="0.25">
      <c r="B87" s="32" t="s">
        <v>448</v>
      </c>
      <c r="C87" s="110" t="s">
        <v>360</v>
      </c>
      <c r="D87" s="110"/>
      <c r="E87" s="36"/>
      <c r="F87" s="153"/>
      <c r="G87" s="84"/>
      <c r="H87" s="84"/>
      <c r="I87" s="84"/>
      <c r="J87" s="141"/>
      <c r="K87" s="64"/>
    </row>
    <row r="88" spans="2:11" s="8" customFormat="1" ht="27" customHeight="1" x14ac:dyDescent="0.25">
      <c r="B88" s="60" t="s">
        <v>449</v>
      </c>
      <c r="C88" s="108" t="s">
        <v>361</v>
      </c>
      <c r="D88" s="21" t="s">
        <v>326</v>
      </c>
      <c r="E88" s="21" t="s">
        <v>9</v>
      </c>
      <c r="F88" s="149">
        <v>8</v>
      </c>
      <c r="G88" s="90"/>
      <c r="H88" s="85"/>
      <c r="I88" s="121"/>
      <c r="J88" s="156"/>
      <c r="K88" s="64"/>
    </row>
    <row r="89" spans="2:11" s="8" customFormat="1" ht="24" x14ac:dyDescent="0.25">
      <c r="B89" s="32" t="s">
        <v>450</v>
      </c>
      <c r="C89" s="110" t="s">
        <v>362</v>
      </c>
      <c r="D89" s="110"/>
      <c r="E89" s="36"/>
      <c r="F89" s="153"/>
      <c r="G89" s="84"/>
      <c r="H89" s="84"/>
      <c r="I89" s="84"/>
      <c r="J89" s="141"/>
      <c r="K89" s="64"/>
    </row>
    <row r="90" spans="2:11" s="11" customFormat="1" ht="39" customHeight="1" x14ac:dyDescent="0.55000000000000004">
      <c r="B90" s="60" t="s">
        <v>451</v>
      </c>
      <c r="C90" s="107" t="s">
        <v>268</v>
      </c>
      <c r="D90" s="21" t="s">
        <v>326</v>
      </c>
      <c r="E90" s="21" t="s">
        <v>9</v>
      </c>
      <c r="F90" s="149">
        <v>25</v>
      </c>
      <c r="G90" s="85"/>
      <c r="H90" s="85"/>
      <c r="I90" s="131"/>
      <c r="J90" s="156"/>
      <c r="K90" s="64"/>
    </row>
    <row r="91" spans="2:11" s="11" customFormat="1" ht="39" customHeight="1" x14ac:dyDescent="0.55000000000000004">
      <c r="B91" s="60" t="s">
        <v>452</v>
      </c>
      <c r="C91" s="107" t="s">
        <v>269</v>
      </c>
      <c r="D91" s="21" t="s">
        <v>326</v>
      </c>
      <c r="E91" s="21" t="s">
        <v>9</v>
      </c>
      <c r="F91" s="149">
        <v>5</v>
      </c>
      <c r="G91" s="85"/>
      <c r="H91" s="85"/>
      <c r="I91" s="131"/>
      <c r="J91" s="156"/>
      <c r="K91" s="64"/>
    </row>
    <row r="92" spans="2:11" s="11" customFormat="1" ht="39" customHeight="1" x14ac:dyDescent="0.55000000000000004">
      <c r="B92" s="60" t="s">
        <v>453</v>
      </c>
      <c r="C92" s="107" t="s">
        <v>363</v>
      </c>
      <c r="D92" s="21" t="s">
        <v>326</v>
      </c>
      <c r="E92" s="21" t="s">
        <v>9</v>
      </c>
      <c r="F92" s="149">
        <v>1</v>
      </c>
      <c r="G92" s="85"/>
      <c r="H92" s="85"/>
      <c r="I92" s="131"/>
      <c r="J92" s="156"/>
      <c r="K92" s="64"/>
    </row>
    <row r="93" spans="2:11" s="8" customFormat="1" ht="24" x14ac:dyDescent="0.25">
      <c r="B93" s="32" t="s">
        <v>454</v>
      </c>
      <c r="C93" s="110" t="s">
        <v>364</v>
      </c>
      <c r="D93" s="110"/>
      <c r="E93" s="36"/>
      <c r="F93" s="153"/>
      <c r="G93" s="84"/>
      <c r="H93" s="84"/>
      <c r="I93" s="84"/>
      <c r="J93" s="141"/>
      <c r="K93" s="64"/>
    </row>
    <row r="94" spans="2:11" s="11" customFormat="1" ht="39" customHeight="1" x14ac:dyDescent="0.55000000000000004">
      <c r="B94" s="60" t="s">
        <v>455</v>
      </c>
      <c r="C94" s="107" t="s">
        <v>365</v>
      </c>
      <c r="D94" s="21" t="s">
        <v>326</v>
      </c>
      <c r="E94" s="21" t="s">
        <v>4</v>
      </c>
      <c r="F94" s="149">
        <v>1</v>
      </c>
      <c r="G94" s="85"/>
      <c r="H94" s="85"/>
      <c r="I94" s="131"/>
      <c r="J94" s="156"/>
      <c r="K94" s="64"/>
    </row>
    <row r="95" spans="2:11" s="11" customFormat="1" ht="39" customHeight="1" x14ac:dyDescent="0.55000000000000004">
      <c r="B95" s="60" t="s">
        <v>456</v>
      </c>
      <c r="C95" s="107" t="s">
        <v>366</v>
      </c>
      <c r="D95" s="21" t="s">
        <v>326</v>
      </c>
      <c r="E95" s="21" t="s">
        <v>4</v>
      </c>
      <c r="F95" s="149">
        <v>1</v>
      </c>
      <c r="G95" s="85"/>
      <c r="H95" s="85"/>
      <c r="I95" s="131"/>
      <c r="J95" s="156"/>
      <c r="K95" s="64"/>
    </row>
    <row r="96" spans="2:11" s="8" customFormat="1" ht="24" x14ac:dyDescent="0.25">
      <c r="B96" s="32" t="s">
        <v>457</v>
      </c>
      <c r="C96" s="110" t="s">
        <v>270</v>
      </c>
      <c r="D96" s="110" t="s">
        <v>326</v>
      </c>
      <c r="E96" s="36" t="s">
        <v>4</v>
      </c>
      <c r="F96" s="153">
        <v>1</v>
      </c>
      <c r="G96" s="161"/>
      <c r="H96" s="84"/>
      <c r="I96" s="84"/>
      <c r="J96" s="141"/>
      <c r="K96" s="64"/>
    </row>
    <row r="97" spans="2:11" s="8" customFormat="1" ht="24" x14ac:dyDescent="0.25">
      <c r="B97" s="32" t="s">
        <v>458</v>
      </c>
      <c r="C97" s="110" t="s">
        <v>271</v>
      </c>
      <c r="D97" s="110" t="s">
        <v>326</v>
      </c>
      <c r="E97" s="36" t="s">
        <v>4</v>
      </c>
      <c r="F97" s="153">
        <v>1</v>
      </c>
      <c r="G97" s="84"/>
      <c r="H97" s="84"/>
      <c r="I97" s="84"/>
      <c r="J97" s="141"/>
      <c r="K97" s="64"/>
    </row>
    <row r="98" spans="2:11" s="7" customFormat="1" ht="42" customHeight="1" x14ac:dyDescent="0.25">
      <c r="B98" s="57" t="s">
        <v>459</v>
      </c>
      <c r="C98" s="101" t="s">
        <v>162</v>
      </c>
      <c r="D98" s="101"/>
      <c r="E98" s="31"/>
      <c r="F98" s="146"/>
      <c r="G98" s="80"/>
      <c r="H98" s="80"/>
      <c r="I98" s="128"/>
      <c r="J98" s="138"/>
      <c r="K98" s="64"/>
    </row>
    <row r="99" spans="2:11" s="8" customFormat="1" ht="27" customHeight="1" x14ac:dyDescent="0.25">
      <c r="B99" s="28" t="s">
        <v>460</v>
      </c>
      <c r="C99" s="102" t="s">
        <v>368</v>
      </c>
      <c r="D99" s="102"/>
      <c r="E99" s="30"/>
      <c r="F99" s="155" t="s">
        <v>315</v>
      </c>
      <c r="G99" s="81"/>
      <c r="H99" s="81"/>
      <c r="I99" s="81"/>
      <c r="J99" s="137"/>
      <c r="K99" s="64"/>
    </row>
    <row r="100" spans="2:11" s="8" customFormat="1" ht="34.5" customHeight="1" x14ac:dyDescent="0.25">
      <c r="B100" s="28" t="s">
        <v>461</v>
      </c>
      <c r="C100" s="109" t="s">
        <v>158</v>
      </c>
      <c r="D100" s="109"/>
      <c r="E100" s="30"/>
      <c r="F100" s="147"/>
      <c r="G100" s="81"/>
      <c r="H100" s="81"/>
      <c r="I100" s="81"/>
      <c r="J100" s="140"/>
      <c r="K100" s="64"/>
    </row>
    <row r="101" spans="2:11" s="11" customFormat="1" ht="40.5" customHeight="1" x14ac:dyDescent="0.55000000000000004">
      <c r="B101" s="60" t="s">
        <v>462</v>
      </c>
      <c r="C101" s="107" t="s">
        <v>163</v>
      </c>
      <c r="D101" s="21" t="s">
        <v>327</v>
      </c>
      <c r="E101" s="21" t="s">
        <v>7</v>
      </c>
      <c r="F101" s="149">
        <f>15+22+25</f>
        <v>62</v>
      </c>
      <c r="G101" s="85"/>
      <c r="H101" s="85"/>
      <c r="I101" s="131"/>
      <c r="J101" s="156"/>
      <c r="K101" s="64"/>
    </row>
    <row r="102" spans="2:11" s="11" customFormat="1" ht="40.5" customHeight="1" x14ac:dyDescent="0.55000000000000004">
      <c r="B102" s="60" t="s">
        <v>463</v>
      </c>
      <c r="C102" s="107" t="s">
        <v>159</v>
      </c>
      <c r="D102" s="21" t="s">
        <v>327</v>
      </c>
      <c r="E102" s="21" t="s">
        <v>7</v>
      </c>
      <c r="F102" s="149">
        <f>(F101*0.25)+16</f>
        <v>31.5</v>
      </c>
      <c r="G102" s="85"/>
      <c r="H102" s="85"/>
      <c r="I102" s="131"/>
      <c r="J102" s="156"/>
      <c r="K102" s="64"/>
    </row>
    <row r="103" spans="2:11" s="11" customFormat="1" ht="42" customHeight="1" x14ac:dyDescent="0.55000000000000004">
      <c r="B103" s="60" t="s">
        <v>464</v>
      </c>
      <c r="C103" s="107" t="s">
        <v>272</v>
      </c>
      <c r="D103" s="21" t="s">
        <v>327</v>
      </c>
      <c r="E103" s="21" t="s">
        <v>6</v>
      </c>
      <c r="F103" s="149">
        <f>(240+47)*0.5</f>
        <v>143.5</v>
      </c>
      <c r="G103" s="83"/>
      <c r="H103" s="85"/>
      <c r="I103" s="131"/>
      <c r="J103" s="156"/>
      <c r="K103" s="64"/>
    </row>
    <row r="104" spans="2:11" s="11" customFormat="1" ht="40.5" customHeight="1" x14ac:dyDescent="0.55000000000000004">
      <c r="B104" s="60" t="s">
        <v>465</v>
      </c>
      <c r="C104" s="107" t="s">
        <v>302</v>
      </c>
      <c r="D104" s="21" t="s">
        <v>327</v>
      </c>
      <c r="E104" s="21" t="s">
        <v>6</v>
      </c>
      <c r="F104" s="154" t="s">
        <v>315</v>
      </c>
      <c r="G104" s="83"/>
      <c r="H104" s="85"/>
      <c r="I104" s="18"/>
      <c r="J104" s="19"/>
      <c r="K104" s="64"/>
    </row>
    <row r="105" spans="2:11" s="11" customFormat="1" ht="40.5" customHeight="1" x14ac:dyDescent="0.55000000000000004">
      <c r="B105" s="60" t="s">
        <v>466</v>
      </c>
      <c r="C105" s="107" t="s">
        <v>303</v>
      </c>
      <c r="D105" s="21" t="s">
        <v>326</v>
      </c>
      <c r="E105" s="21" t="s">
        <v>6</v>
      </c>
      <c r="F105" s="154" t="s">
        <v>315</v>
      </c>
      <c r="G105" s="83"/>
      <c r="H105" s="85"/>
      <c r="I105" s="18"/>
      <c r="J105" s="19"/>
      <c r="K105" s="64"/>
    </row>
    <row r="106" spans="2:11" s="11" customFormat="1" ht="40.5" customHeight="1" x14ac:dyDescent="0.55000000000000004">
      <c r="B106" s="60" t="s">
        <v>467</v>
      </c>
      <c r="C106" s="107" t="s">
        <v>160</v>
      </c>
      <c r="D106" s="21" t="s">
        <v>326</v>
      </c>
      <c r="E106" s="21" t="s">
        <v>6</v>
      </c>
      <c r="F106" s="149">
        <v>40</v>
      </c>
      <c r="G106" s="83"/>
      <c r="H106" s="85"/>
      <c r="I106" s="131"/>
      <c r="J106" s="156"/>
      <c r="K106" s="64"/>
    </row>
    <row r="107" spans="2:11" s="11" customFormat="1" ht="40.5" customHeight="1" x14ac:dyDescent="0.55000000000000004">
      <c r="B107" s="60" t="s">
        <v>468</v>
      </c>
      <c r="C107" s="107" t="s">
        <v>304</v>
      </c>
      <c r="D107" s="21" t="s">
        <v>326</v>
      </c>
      <c r="E107" s="21" t="s">
        <v>6</v>
      </c>
      <c r="F107" s="154" t="s">
        <v>315</v>
      </c>
      <c r="G107" s="83"/>
      <c r="H107" s="85"/>
      <c r="I107" s="18"/>
      <c r="J107" s="19"/>
      <c r="K107" s="64"/>
    </row>
    <row r="108" spans="2:11" s="11" customFormat="1" ht="40.5" customHeight="1" x14ac:dyDescent="0.55000000000000004">
      <c r="B108" s="60" t="s">
        <v>469</v>
      </c>
      <c r="C108" s="107" t="s">
        <v>161</v>
      </c>
      <c r="D108" s="21" t="s">
        <v>326</v>
      </c>
      <c r="E108" s="21" t="s">
        <v>9</v>
      </c>
      <c r="F108" s="149">
        <v>14</v>
      </c>
      <c r="G108" s="83"/>
      <c r="H108" s="85"/>
      <c r="I108" s="131"/>
      <c r="J108" s="156"/>
      <c r="K108" s="64"/>
    </row>
    <row r="109" spans="2:11" s="7" customFormat="1" ht="27" customHeight="1" x14ac:dyDescent="0.25">
      <c r="B109" s="57" t="s">
        <v>470</v>
      </c>
      <c r="C109" s="101" t="s">
        <v>16</v>
      </c>
      <c r="D109" s="101"/>
      <c r="E109" s="31"/>
      <c r="F109" s="146"/>
      <c r="G109" s="80"/>
      <c r="H109" s="80"/>
      <c r="I109" s="128"/>
      <c r="J109" s="138"/>
      <c r="K109" s="64"/>
    </row>
    <row r="110" spans="2:11" s="8" customFormat="1" ht="27" customHeight="1" x14ac:dyDescent="0.25">
      <c r="B110" s="28" t="s">
        <v>471</v>
      </c>
      <c r="C110" s="109" t="s">
        <v>17</v>
      </c>
      <c r="D110" s="109"/>
      <c r="E110" s="30"/>
      <c r="F110" s="147"/>
      <c r="G110" s="81"/>
      <c r="H110" s="81"/>
      <c r="I110" s="81"/>
      <c r="J110" s="140"/>
      <c r="K110" s="64"/>
    </row>
    <row r="111" spans="2:11" s="7" customFormat="1" ht="27" customHeight="1" x14ac:dyDescent="0.55000000000000004">
      <c r="B111" s="33" t="s">
        <v>472</v>
      </c>
      <c r="C111" s="105" t="s">
        <v>18</v>
      </c>
      <c r="D111" s="21" t="s">
        <v>326</v>
      </c>
      <c r="E111" s="14" t="s">
        <v>8</v>
      </c>
      <c r="F111" s="149">
        <f>F113*0.15</f>
        <v>34.5</v>
      </c>
      <c r="G111" s="75"/>
      <c r="H111" s="85"/>
      <c r="I111" s="130"/>
      <c r="J111" s="156"/>
      <c r="K111" s="64"/>
    </row>
    <row r="112" spans="2:11" s="7" customFormat="1" ht="27" customHeight="1" x14ac:dyDescent="0.55000000000000004">
      <c r="B112" s="33" t="s">
        <v>473</v>
      </c>
      <c r="C112" s="105" t="s">
        <v>19</v>
      </c>
      <c r="D112" s="21" t="s">
        <v>326</v>
      </c>
      <c r="E112" s="14" t="s">
        <v>8</v>
      </c>
      <c r="F112" s="149">
        <f>F111</f>
        <v>34.5</v>
      </c>
      <c r="G112" s="75"/>
      <c r="H112" s="85"/>
      <c r="I112" s="130"/>
      <c r="J112" s="156"/>
      <c r="K112" s="64"/>
    </row>
    <row r="113" spans="2:11" s="7" customFormat="1" ht="24" x14ac:dyDescent="0.55000000000000004">
      <c r="B113" s="33" t="s">
        <v>474</v>
      </c>
      <c r="C113" s="105" t="s">
        <v>20</v>
      </c>
      <c r="D113" s="21" t="s">
        <v>326</v>
      </c>
      <c r="E113" s="14" t="s">
        <v>6</v>
      </c>
      <c r="F113" s="149">
        <f>230</f>
        <v>230</v>
      </c>
      <c r="G113" s="75"/>
      <c r="H113" s="85"/>
      <c r="I113" s="130"/>
      <c r="J113" s="156"/>
      <c r="K113" s="64"/>
    </row>
    <row r="114" spans="2:11" s="8" customFormat="1" ht="27" customHeight="1" x14ac:dyDescent="0.25">
      <c r="B114" s="28" t="s">
        <v>475</v>
      </c>
      <c r="C114" s="109" t="s">
        <v>21</v>
      </c>
      <c r="D114" s="109"/>
      <c r="E114" s="30"/>
      <c r="F114" s="147"/>
      <c r="G114" s="81"/>
      <c r="H114" s="81"/>
      <c r="I114" s="81"/>
      <c r="J114" s="140"/>
      <c r="K114" s="64"/>
    </row>
    <row r="115" spans="2:11" s="8" customFormat="1" ht="24" x14ac:dyDescent="0.55000000000000004">
      <c r="B115" s="61" t="s">
        <v>476</v>
      </c>
      <c r="C115" s="105" t="s">
        <v>22</v>
      </c>
      <c r="D115" s="21" t="s">
        <v>326</v>
      </c>
      <c r="E115" s="14" t="s">
        <v>4</v>
      </c>
      <c r="F115" s="151">
        <v>1</v>
      </c>
      <c r="G115" s="83"/>
      <c r="H115" s="85"/>
      <c r="I115" s="133"/>
      <c r="J115" s="156"/>
      <c r="K115" s="64"/>
    </row>
    <row r="116" spans="2:11" s="8" customFormat="1" ht="27" customHeight="1" x14ac:dyDescent="0.55000000000000004">
      <c r="B116" s="61" t="s">
        <v>477</v>
      </c>
      <c r="C116" s="105" t="s">
        <v>305</v>
      </c>
      <c r="D116" s="21" t="s">
        <v>326</v>
      </c>
      <c r="E116" s="14" t="s">
        <v>4</v>
      </c>
      <c r="F116" s="154" t="s">
        <v>315</v>
      </c>
      <c r="G116" s="83"/>
      <c r="H116" s="85"/>
      <c r="I116" s="22"/>
      <c r="J116" s="23"/>
      <c r="K116" s="64"/>
    </row>
    <row r="117" spans="2:11" s="8" customFormat="1" ht="27" customHeight="1" x14ac:dyDescent="0.55000000000000004">
      <c r="B117" s="61" t="s">
        <v>478</v>
      </c>
      <c r="C117" s="105" t="s">
        <v>306</v>
      </c>
      <c r="D117" s="21" t="s">
        <v>326</v>
      </c>
      <c r="E117" s="14" t="s">
        <v>6</v>
      </c>
      <c r="F117" s="154" t="s">
        <v>315</v>
      </c>
      <c r="G117" s="83"/>
      <c r="H117" s="85"/>
      <c r="I117" s="22"/>
      <c r="J117" s="23"/>
      <c r="K117" s="64"/>
    </row>
    <row r="118" spans="2:11" s="7" customFormat="1" ht="27" customHeight="1" x14ac:dyDescent="0.55000000000000004">
      <c r="B118" s="61" t="s">
        <v>479</v>
      </c>
      <c r="C118" s="105" t="s">
        <v>307</v>
      </c>
      <c r="D118" s="21" t="s">
        <v>326</v>
      </c>
      <c r="E118" s="14" t="s">
        <v>6</v>
      </c>
      <c r="F118" s="154" t="s">
        <v>315</v>
      </c>
      <c r="G118" s="83"/>
      <c r="H118" s="85"/>
      <c r="I118" s="22"/>
      <c r="J118" s="23"/>
      <c r="K118" s="64"/>
    </row>
    <row r="119" spans="2:11" s="8" customFormat="1" ht="27" customHeight="1" x14ac:dyDescent="0.55000000000000004">
      <c r="B119" s="61" t="s">
        <v>480</v>
      </c>
      <c r="C119" s="105" t="s">
        <v>308</v>
      </c>
      <c r="D119" s="21" t="s">
        <v>326</v>
      </c>
      <c r="E119" s="14" t="s">
        <v>9</v>
      </c>
      <c r="F119" s="154" t="s">
        <v>315</v>
      </c>
      <c r="G119" s="83"/>
      <c r="H119" s="85"/>
      <c r="I119" s="22"/>
      <c r="J119" s="23"/>
      <c r="K119" s="64"/>
    </row>
    <row r="120" spans="2:11" s="6" customFormat="1" ht="27" customHeight="1" x14ac:dyDescent="0.55000000000000004">
      <c r="B120" s="61" t="s">
        <v>481</v>
      </c>
      <c r="C120" s="107" t="s">
        <v>309</v>
      </c>
      <c r="D120" s="21" t="s">
        <v>326</v>
      </c>
      <c r="E120" s="21" t="s">
        <v>7</v>
      </c>
      <c r="F120" s="154" t="s">
        <v>315</v>
      </c>
      <c r="G120" s="83"/>
      <c r="H120" s="85"/>
      <c r="I120" s="22"/>
      <c r="J120" s="23"/>
      <c r="K120" s="64"/>
    </row>
    <row r="121" spans="2:11" s="7" customFormat="1" ht="27" customHeight="1" x14ac:dyDescent="0.55000000000000004">
      <c r="B121" s="61" t="s">
        <v>482</v>
      </c>
      <c r="C121" s="106" t="s">
        <v>164</v>
      </c>
      <c r="D121" s="21" t="s">
        <v>326</v>
      </c>
      <c r="E121" s="14" t="s">
        <v>9</v>
      </c>
      <c r="F121" s="152">
        <v>2</v>
      </c>
      <c r="G121" s="83"/>
      <c r="H121" s="85"/>
      <c r="I121" s="133"/>
      <c r="J121" s="156"/>
      <c r="K121" s="64"/>
    </row>
    <row r="122" spans="2:11" s="8" customFormat="1" ht="27" customHeight="1" x14ac:dyDescent="0.25">
      <c r="B122" s="28" t="s">
        <v>483</v>
      </c>
      <c r="C122" s="109" t="s">
        <v>23</v>
      </c>
      <c r="D122" s="109"/>
      <c r="E122" s="30"/>
      <c r="F122" s="147"/>
      <c r="G122" s="81"/>
      <c r="H122" s="81"/>
      <c r="I122" s="81"/>
      <c r="J122" s="140"/>
      <c r="K122" s="64"/>
    </row>
    <row r="123" spans="2:11" s="7" customFormat="1" ht="27" customHeight="1" x14ac:dyDescent="0.55000000000000004">
      <c r="B123" s="58" t="s">
        <v>484</v>
      </c>
      <c r="C123" s="105" t="s">
        <v>24</v>
      </c>
      <c r="D123" s="21" t="s">
        <v>326</v>
      </c>
      <c r="E123" s="14" t="s">
        <v>8</v>
      </c>
      <c r="F123" s="149">
        <f>(0.7*0.15*6)*4</f>
        <v>2.52</v>
      </c>
      <c r="G123" s="75"/>
      <c r="H123" s="85"/>
      <c r="I123" s="130"/>
      <c r="J123" s="156"/>
      <c r="K123" s="64"/>
    </row>
    <row r="124" spans="2:11" s="7" customFormat="1" ht="27" customHeight="1" x14ac:dyDescent="0.55000000000000004">
      <c r="B124" s="58" t="s">
        <v>485</v>
      </c>
      <c r="C124" s="105" t="s">
        <v>25</v>
      </c>
      <c r="D124" s="21" t="s">
        <v>326</v>
      </c>
      <c r="E124" s="14" t="s">
        <v>8</v>
      </c>
      <c r="F124" s="149">
        <f>(1.04*0.15)*4</f>
        <v>0.624</v>
      </c>
      <c r="G124" s="75"/>
      <c r="H124" s="85"/>
      <c r="I124" s="130"/>
      <c r="J124" s="156"/>
      <c r="K124" s="64"/>
    </row>
    <row r="125" spans="2:11" s="7" customFormat="1" ht="31.5" customHeight="1" x14ac:dyDescent="0.55000000000000004">
      <c r="B125" s="58" t="s">
        <v>486</v>
      </c>
      <c r="C125" s="105" t="s">
        <v>26</v>
      </c>
      <c r="D125" s="21" t="s">
        <v>326</v>
      </c>
      <c r="E125" s="14" t="s">
        <v>8</v>
      </c>
      <c r="F125" s="149">
        <f>(9*0.12)+(0.1*0.1*24)</f>
        <v>1.32</v>
      </c>
      <c r="G125" s="75"/>
      <c r="H125" s="85"/>
      <c r="I125" s="130"/>
      <c r="J125" s="156"/>
      <c r="K125" s="64"/>
    </row>
    <row r="126" spans="2:11" s="7" customFormat="1" ht="27" customHeight="1" x14ac:dyDescent="0.55000000000000004">
      <c r="B126" s="58" t="s">
        <v>487</v>
      </c>
      <c r="C126" s="105" t="s">
        <v>27</v>
      </c>
      <c r="D126" s="21" t="s">
        <v>326</v>
      </c>
      <c r="E126" s="14" t="s">
        <v>6</v>
      </c>
      <c r="F126" s="149">
        <v>2</v>
      </c>
      <c r="G126" s="75"/>
      <c r="H126" s="85"/>
      <c r="I126" s="130"/>
      <c r="J126" s="156"/>
      <c r="K126" s="64"/>
    </row>
    <row r="127" spans="2:11" s="9" customFormat="1" ht="27" customHeight="1" x14ac:dyDescent="0.55000000000000004">
      <c r="B127" s="60" t="s">
        <v>488</v>
      </c>
      <c r="C127" s="107" t="s">
        <v>28</v>
      </c>
      <c r="D127" s="21" t="s">
        <v>326</v>
      </c>
      <c r="E127" s="21" t="s">
        <v>7</v>
      </c>
      <c r="F127" s="149">
        <f>6.45*4</f>
        <v>25.8</v>
      </c>
      <c r="G127" s="82"/>
      <c r="H127" s="85"/>
      <c r="I127" s="131"/>
      <c r="J127" s="156"/>
      <c r="K127" s="64"/>
    </row>
    <row r="128" spans="2:11" s="9" customFormat="1" ht="30.75" customHeight="1" x14ac:dyDescent="0.55000000000000004">
      <c r="B128" s="60" t="s">
        <v>489</v>
      </c>
      <c r="C128" s="107" t="s">
        <v>310</v>
      </c>
      <c r="D128" s="21" t="s">
        <v>326</v>
      </c>
      <c r="E128" s="21" t="s">
        <v>6</v>
      </c>
      <c r="F128" s="154" t="s">
        <v>315</v>
      </c>
      <c r="G128" s="82"/>
      <c r="H128" s="85"/>
      <c r="I128" s="18"/>
      <c r="J128" s="19"/>
      <c r="K128" s="64"/>
    </row>
    <row r="129" spans="2:11" s="8" customFormat="1" ht="24" x14ac:dyDescent="0.25">
      <c r="B129" s="28" t="s">
        <v>490</v>
      </c>
      <c r="C129" s="109" t="s">
        <v>29</v>
      </c>
      <c r="D129" s="109"/>
      <c r="E129" s="30"/>
      <c r="F129" s="147"/>
      <c r="G129" s="81"/>
      <c r="H129" s="81"/>
      <c r="I129" s="81"/>
      <c r="J129" s="140"/>
      <c r="K129" s="64"/>
    </row>
    <row r="130" spans="2:11" s="7" customFormat="1" ht="28.5" customHeight="1" x14ac:dyDescent="0.55000000000000004">
      <c r="B130" s="58" t="s">
        <v>491</v>
      </c>
      <c r="C130" s="105" t="s">
        <v>24</v>
      </c>
      <c r="D130" s="21" t="s">
        <v>326</v>
      </c>
      <c r="E130" s="14" t="s">
        <v>8</v>
      </c>
      <c r="F130" s="148">
        <f>(0.5*0.4*0.15)*2</f>
        <v>0.06</v>
      </c>
      <c r="G130" s="75"/>
      <c r="H130" s="85"/>
      <c r="I130" s="130"/>
      <c r="J130" s="156"/>
      <c r="K130" s="64"/>
    </row>
    <row r="131" spans="2:11" s="7" customFormat="1" ht="26.25" customHeight="1" x14ac:dyDescent="0.55000000000000004">
      <c r="B131" s="58" t="s">
        <v>492</v>
      </c>
      <c r="C131" s="105" t="s">
        <v>25</v>
      </c>
      <c r="D131" s="21" t="s">
        <v>326</v>
      </c>
      <c r="E131" s="14" t="s">
        <v>8</v>
      </c>
      <c r="F131" s="148">
        <f>(0.1*0.15)*2</f>
        <v>0.03</v>
      </c>
      <c r="G131" s="75"/>
      <c r="H131" s="85"/>
      <c r="I131" s="130"/>
      <c r="J131" s="156"/>
      <c r="K131" s="64"/>
    </row>
    <row r="132" spans="2:11" s="7" customFormat="1" ht="60" customHeight="1" x14ac:dyDescent="0.55000000000000004">
      <c r="B132" s="58" t="s">
        <v>493</v>
      </c>
      <c r="C132" s="105" t="s">
        <v>323</v>
      </c>
      <c r="D132" s="21" t="s">
        <v>326</v>
      </c>
      <c r="E132" s="14" t="s">
        <v>8</v>
      </c>
      <c r="F132" s="149">
        <f>(0.5*1.5*0.12)+(0.1*0.1*2*0.95)</f>
        <v>0.109</v>
      </c>
      <c r="G132" s="75"/>
      <c r="H132" s="85"/>
      <c r="I132" s="130"/>
      <c r="J132" s="156"/>
      <c r="K132" s="64"/>
    </row>
    <row r="133" spans="2:11" s="9" customFormat="1" ht="27" customHeight="1" x14ac:dyDescent="0.55000000000000004">
      <c r="B133" s="60" t="s">
        <v>494</v>
      </c>
      <c r="C133" s="107" t="s">
        <v>30</v>
      </c>
      <c r="D133" s="21" t="s">
        <v>326</v>
      </c>
      <c r="E133" s="21" t="s">
        <v>7</v>
      </c>
      <c r="F133" s="149">
        <f>0.95*2</f>
        <v>1.9</v>
      </c>
      <c r="G133" s="82"/>
      <c r="H133" s="85"/>
      <c r="I133" s="131"/>
      <c r="J133" s="156"/>
      <c r="K133" s="64"/>
    </row>
    <row r="134" spans="2:11" s="8" customFormat="1" ht="27" customHeight="1" x14ac:dyDescent="0.25">
      <c r="B134" s="28" t="s">
        <v>495</v>
      </c>
      <c r="C134" s="109" t="s">
        <v>234</v>
      </c>
      <c r="D134" s="109"/>
      <c r="E134" s="30"/>
      <c r="F134" s="147" t="s">
        <v>315</v>
      </c>
      <c r="G134" s="81"/>
      <c r="H134" s="81"/>
      <c r="I134" s="81"/>
      <c r="J134" s="137"/>
      <c r="K134" s="64"/>
    </row>
    <row r="135" spans="2:11" s="8" customFormat="1" ht="27" customHeight="1" x14ac:dyDescent="0.25">
      <c r="B135" s="28" t="s">
        <v>496</v>
      </c>
      <c r="C135" s="109" t="s">
        <v>235</v>
      </c>
      <c r="D135" s="109"/>
      <c r="E135" s="30"/>
      <c r="F135" s="147" t="s">
        <v>315</v>
      </c>
      <c r="G135" s="81"/>
      <c r="H135" s="81"/>
      <c r="I135" s="81"/>
      <c r="J135" s="137"/>
      <c r="K135" s="64"/>
    </row>
    <row r="136" spans="2:11" s="7" customFormat="1" ht="27" customHeight="1" x14ac:dyDescent="0.25">
      <c r="B136" s="57" t="s">
        <v>497</v>
      </c>
      <c r="C136" s="101" t="s">
        <v>31</v>
      </c>
      <c r="D136" s="101"/>
      <c r="E136" s="31"/>
      <c r="F136" s="146"/>
      <c r="G136" s="80"/>
      <c r="H136" s="80"/>
      <c r="I136" s="128"/>
      <c r="J136" s="138"/>
      <c r="K136" s="64"/>
    </row>
    <row r="137" spans="2:11" s="8" customFormat="1" ht="35.25" customHeight="1" x14ac:dyDescent="0.25">
      <c r="B137" s="28" t="s">
        <v>498</v>
      </c>
      <c r="C137" s="109" t="s">
        <v>370</v>
      </c>
      <c r="D137" s="109"/>
      <c r="E137" s="30"/>
      <c r="F137" s="147"/>
      <c r="G137" s="81"/>
      <c r="H137" s="81"/>
      <c r="I137" s="81"/>
      <c r="J137" s="140"/>
      <c r="K137" s="64"/>
    </row>
    <row r="138" spans="2:11" s="7" customFormat="1" ht="42.75" customHeight="1" x14ac:dyDescent="0.55000000000000004">
      <c r="B138" s="58" t="s">
        <v>499</v>
      </c>
      <c r="C138" s="105" t="s">
        <v>32</v>
      </c>
      <c r="D138" s="21" t="s">
        <v>326</v>
      </c>
      <c r="E138" s="14" t="s">
        <v>9</v>
      </c>
      <c r="F138" s="149">
        <v>5</v>
      </c>
      <c r="G138" s="75"/>
      <c r="H138" s="85"/>
      <c r="I138" s="130"/>
      <c r="J138" s="156"/>
      <c r="K138" s="64"/>
    </row>
    <row r="139" spans="2:11" s="7" customFormat="1" ht="27" customHeight="1" x14ac:dyDescent="0.55000000000000004">
      <c r="B139" s="58" t="s">
        <v>500</v>
      </c>
      <c r="C139" s="105" t="s">
        <v>132</v>
      </c>
      <c r="D139" s="21" t="s">
        <v>326</v>
      </c>
      <c r="E139" s="14" t="s">
        <v>7</v>
      </c>
      <c r="F139" s="149">
        <f>13+14.5</f>
        <v>27.5</v>
      </c>
      <c r="G139" s="75"/>
      <c r="H139" s="85"/>
      <c r="I139" s="130"/>
      <c r="J139" s="156"/>
      <c r="K139" s="64"/>
    </row>
    <row r="140" spans="2:11" s="7" customFormat="1" ht="42" customHeight="1" x14ac:dyDescent="0.55000000000000004">
      <c r="B140" s="58" t="s">
        <v>501</v>
      </c>
      <c r="C140" s="105" t="s">
        <v>33</v>
      </c>
      <c r="D140" s="21" t="s">
        <v>326</v>
      </c>
      <c r="E140" s="14" t="s">
        <v>7</v>
      </c>
      <c r="F140" s="149">
        <f>7+37</f>
        <v>44</v>
      </c>
      <c r="G140" s="75"/>
      <c r="H140" s="85"/>
      <c r="I140" s="130"/>
      <c r="J140" s="156"/>
      <c r="K140" s="64"/>
    </row>
    <row r="141" spans="2:11" s="7" customFormat="1" ht="26.25" customHeight="1" x14ac:dyDescent="0.55000000000000004">
      <c r="B141" s="58" t="s">
        <v>502</v>
      </c>
      <c r="C141" s="105" t="s">
        <v>311</v>
      </c>
      <c r="D141" s="21" t="s">
        <v>326</v>
      </c>
      <c r="E141" s="14" t="s">
        <v>9</v>
      </c>
      <c r="F141" s="154" t="s">
        <v>315</v>
      </c>
      <c r="G141" s="83"/>
      <c r="H141" s="120"/>
      <c r="I141" s="15"/>
      <c r="J141" s="16"/>
      <c r="K141" s="64"/>
    </row>
    <row r="142" spans="2:11" s="7" customFormat="1" ht="28.5" customHeight="1" x14ac:dyDescent="0.55000000000000004">
      <c r="B142" s="58" t="s">
        <v>503</v>
      </c>
      <c r="C142" s="105" t="s">
        <v>312</v>
      </c>
      <c r="D142" s="21" t="s">
        <v>326</v>
      </c>
      <c r="E142" s="14" t="s">
        <v>7</v>
      </c>
      <c r="F142" s="154" t="s">
        <v>315</v>
      </c>
      <c r="G142" s="83"/>
      <c r="H142" s="120"/>
      <c r="I142" s="15"/>
      <c r="J142" s="16"/>
      <c r="K142" s="64"/>
    </row>
    <row r="143" spans="2:11" s="7" customFormat="1" ht="29.25" customHeight="1" x14ac:dyDescent="0.55000000000000004">
      <c r="B143" s="58" t="s">
        <v>504</v>
      </c>
      <c r="C143" s="105" t="s">
        <v>313</v>
      </c>
      <c r="D143" s="21" t="s">
        <v>326</v>
      </c>
      <c r="E143" s="14" t="s">
        <v>9</v>
      </c>
      <c r="F143" s="154" t="s">
        <v>315</v>
      </c>
      <c r="G143" s="82"/>
      <c r="H143" s="120"/>
      <c r="I143" s="15"/>
      <c r="J143" s="16"/>
      <c r="K143" s="64"/>
    </row>
    <row r="144" spans="2:11" s="8" customFormat="1" ht="34.5" customHeight="1" x14ac:dyDescent="0.25">
      <c r="B144" s="28" t="s">
        <v>505</v>
      </c>
      <c r="C144" s="109" t="s">
        <v>371</v>
      </c>
      <c r="D144" s="109"/>
      <c r="E144" s="30"/>
      <c r="F144" s="147"/>
      <c r="G144" s="81"/>
      <c r="H144" s="81"/>
      <c r="I144" s="81"/>
      <c r="J144" s="140"/>
      <c r="K144" s="64"/>
    </row>
    <row r="145" spans="2:11" s="7" customFormat="1" ht="27" customHeight="1" x14ac:dyDescent="0.55000000000000004">
      <c r="B145" s="58" t="s">
        <v>506</v>
      </c>
      <c r="C145" s="105" t="s">
        <v>314</v>
      </c>
      <c r="D145" s="21" t="s">
        <v>326</v>
      </c>
      <c r="E145" s="14" t="s">
        <v>4</v>
      </c>
      <c r="F145" s="154" t="s">
        <v>315</v>
      </c>
      <c r="G145" s="86"/>
      <c r="H145" s="120"/>
      <c r="I145" s="15"/>
      <c r="J145" s="16"/>
      <c r="K145" s="64"/>
    </row>
    <row r="146" spans="2:11" s="7" customFormat="1" ht="48" x14ac:dyDescent="0.55000000000000004">
      <c r="B146" s="58" t="s">
        <v>507</v>
      </c>
      <c r="C146" s="105" t="s">
        <v>34</v>
      </c>
      <c r="D146" s="21" t="s">
        <v>326</v>
      </c>
      <c r="E146" s="14" t="s">
        <v>9</v>
      </c>
      <c r="F146" s="149">
        <v>1</v>
      </c>
      <c r="G146" s="83"/>
      <c r="H146" s="85"/>
      <c r="I146" s="130"/>
      <c r="J146" s="156"/>
      <c r="K146" s="64"/>
    </row>
    <row r="147" spans="2:11" s="7" customFormat="1" ht="27" customHeight="1" x14ac:dyDescent="0.55000000000000004">
      <c r="B147" s="58" t="s">
        <v>508</v>
      </c>
      <c r="C147" s="105" t="s">
        <v>35</v>
      </c>
      <c r="D147" s="21" t="s">
        <v>326</v>
      </c>
      <c r="E147" s="14" t="s">
        <v>9</v>
      </c>
      <c r="F147" s="149">
        <v>3</v>
      </c>
      <c r="G147" s="75"/>
      <c r="H147" s="85"/>
      <c r="I147" s="130"/>
      <c r="J147" s="156"/>
      <c r="K147" s="64"/>
    </row>
    <row r="148" spans="2:11" s="7" customFormat="1" ht="33" customHeight="1" x14ac:dyDescent="0.55000000000000004">
      <c r="B148" s="58" t="s">
        <v>509</v>
      </c>
      <c r="C148" s="105" t="s">
        <v>36</v>
      </c>
      <c r="D148" s="21" t="s">
        <v>326</v>
      </c>
      <c r="E148" s="14" t="s">
        <v>7</v>
      </c>
      <c r="F148" s="149">
        <v>122</v>
      </c>
      <c r="G148" s="75"/>
      <c r="H148" s="85"/>
      <c r="I148" s="130"/>
      <c r="J148" s="156"/>
      <c r="K148" s="64"/>
    </row>
    <row r="149" spans="2:11" s="7" customFormat="1" ht="27" customHeight="1" x14ac:dyDescent="0.55000000000000004">
      <c r="B149" s="58" t="s">
        <v>510</v>
      </c>
      <c r="C149" s="62" t="s">
        <v>37</v>
      </c>
      <c r="D149" s="62"/>
      <c r="E149" s="14" t="s">
        <v>9</v>
      </c>
      <c r="F149" s="154" t="s">
        <v>315</v>
      </c>
      <c r="G149" s="86"/>
      <c r="H149" s="120"/>
      <c r="I149" s="15"/>
      <c r="J149" s="16"/>
      <c r="K149" s="64"/>
    </row>
    <row r="150" spans="2:11" s="7" customFormat="1" ht="27" customHeight="1" x14ac:dyDescent="0.55000000000000004">
      <c r="B150" s="58" t="s">
        <v>511</v>
      </c>
      <c r="C150" s="62" t="s">
        <v>38</v>
      </c>
      <c r="D150" s="62"/>
      <c r="E150" s="14" t="s">
        <v>9</v>
      </c>
      <c r="F150" s="154" t="s">
        <v>315</v>
      </c>
      <c r="G150" s="86"/>
      <c r="H150" s="120"/>
      <c r="I150" s="15"/>
      <c r="J150" s="16"/>
      <c r="K150" s="64"/>
    </row>
    <row r="151" spans="2:11" s="8" customFormat="1" ht="31.5" customHeight="1" x14ac:dyDescent="0.25">
      <c r="B151" s="28" t="s">
        <v>512</v>
      </c>
      <c r="C151" s="109" t="s">
        <v>372</v>
      </c>
      <c r="D151" s="109"/>
      <c r="E151" s="30"/>
      <c r="F151" s="147"/>
      <c r="G151" s="81"/>
      <c r="H151" s="81"/>
      <c r="I151" s="81"/>
      <c r="J151" s="140"/>
      <c r="K151" s="64"/>
    </row>
    <row r="152" spans="2:11" s="7" customFormat="1" ht="24" x14ac:dyDescent="0.55000000000000004">
      <c r="B152" s="58" t="s">
        <v>513</v>
      </c>
      <c r="C152" s="105" t="s">
        <v>39</v>
      </c>
      <c r="D152" s="21" t="s">
        <v>326</v>
      </c>
      <c r="E152" s="14" t="s">
        <v>4</v>
      </c>
      <c r="F152" s="154" t="s">
        <v>315</v>
      </c>
      <c r="G152" s="82"/>
      <c r="H152" s="120"/>
      <c r="I152" s="15"/>
      <c r="J152" s="16"/>
      <c r="K152" s="64"/>
    </row>
    <row r="153" spans="2:11" s="7" customFormat="1" ht="24" x14ac:dyDescent="0.55000000000000004">
      <c r="B153" s="58" t="s">
        <v>514</v>
      </c>
      <c r="C153" s="105" t="s">
        <v>40</v>
      </c>
      <c r="D153" s="21" t="s">
        <v>326</v>
      </c>
      <c r="E153" s="14" t="s">
        <v>9</v>
      </c>
      <c r="F153" s="149">
        <v>1</v>
      </c>
      <c r="G153" s="83"/>
      <c r="H153" s="85"/>
      <c r="I153" s="130"/>
      <c r="J153" s="156"/>
      <c r="K153" s="64"/>
    </row>
    <row r="154" spans="2:11" s="9" customFormat="1" ht="24" x14ac:dyDescent="0.55000000000000004">
      <c r="B154" s="58" t="s">
        <v>515</v>
      </c>
      <c r="C154" s="107" t="s">
        <v>146</v>
      </c>
      <c r="D154" s="21" t="s">
        <v>326</v>
      </c>
      <c r="E154" s="21" t="s">
        <v>9</v>
      </c>
      <c r="F154" s="154" t="s">
        <v>315</v>
      </c>
      <c r="G154" s="83"/>
      <c r="H154" s="85"/>
      <c r="I154" s="18"/>
      <c r="J154" s="19"/>
      <c r="K154" s="64"/>
    </row>
    <row r="155" spans="2:11" s="9" customFormat="1" ht="27" customHeight="1" x14ac:dyDescent="0.55000000000000004">
      <c r="B155" s="58" t="s">
        <v>516</v>
      </c>
      <c r="C155" s="107" t="s">
        <v>239</v>
      </c>
      <c r="D155" s="21" t="s">
        <v>326</v>
      </c>
      <c r="E155" s="21" t="s">
        <v>9</v>
      </c>
      <c r="F155" s="149">
        <v>2</v>
      </c>
      <c r="G155" s="75"/>
      <c r="H155" s="85"/>
      <c r="I155" s="133"/>
      <c r="J155" s="156"/>
      <c r="K155" s="64"/>
    </row>
    <row r="156" spans="2:11" s="9" customFormat="1" ht="27" customHeight="1" x14ac:dyDescent="0.55000000000000004">
      <c r="B156" s="58" t="s">
        <v>517</v>
      </c>
      <c r="C156" s="107" t="s">
        <v>165</v>
      </c>
      <c r="D156" s="21" t="s">
        <v>326</v>
      </c>
      <c r="E156" s="21" t="s">
        <v>9</v>
      </c>
      <c r="F156" s="154" t="s">
        <v>315</v>
      </c>
      <c r="G156" s="83"/>
      <c r="H156" s="85"/>
      <c r="I156" s="18"/>
      <c r="J156" s="19"/>
      <c r="K156" s="64"/>
    </row>
    <row r="157" spans="2:11" s="7" customFormat="1" ht="34.5" customHeight="1" x14ac:dyDescent="0.55000000000000004">
      <c r="B157" s="58" t="s">
        <v>518</v>
      </c>
      <c r="C157" s="105" t="s">
        <v>43</v>
      </c>
      <c r="D157" s="21" t="s">
        <v>326</v>
      </c>
      <c r="E157" s="14" t="s">
        <v>7</v>
      </c>
      <c r="F157" s="149">
        <f>(5*6)+95</f>
        <v>125</v>
      </c>
      <c r="G157" s="75"/>
      <c r="H157" s="85"/>
      <c r="I157" s="130"/>
      <c r="J157" s="156"/>
      <c r="K157" s="64"/>
    </row>
    <row r="158" spans="2:11" s="9" customFormat="1" ht="32.25" customHeight="1" x14ac:dyDescent="0.55000000000000004">
      <c r="B158" s="58" t="s">
        <v>519</v>
      </c>
      <c r="C158" s="107" t="s">
        <v>166</v>
      </c>
      <c r="D158" s="21" t="s">
        <v>326</v>
      </c>
      <c r="E158" s="21" t="s">
        <v>7</v>
      </c>
      <c r="F158" s="149">
        <v>65</v>
      </c>
      <c r="G158" s="75"/>
      <c r="H158" s="85"/>
      <c r="I158" s="131"/>
      <c r="J158" s="156"/>
      <c r="K158" s="64"/>
    </row>
    <row r="159" spans="2:11" s="7" customFormat="1" ht="24" x14ac:dyDescent="0.55000000000000004">
      <c r="B159" s="58" t="s">
        <v>520</v>
      </c>
      <c r="C159" s="105" t="s">
        <v>41</v>
      </c>
      <c r="D159" s="21" t="s">
        <v>326</v>
      </c>
      <c r="E159" s="14" t="s">
        <v>7</v>
      </c>
      <c r="F159" s="149">
        <f>140+90+18</f>
        <v>248</v>
      </c>
      <c r="G159" s="75"/>
      <c r="H159" s="85"/>
      <c r="I159" s="130"/>
      <c r="J159" s="156"/>
      <c r="K159" s="64"/>
    </row>
    <row r="160" spans="2:11" s="7" customFormat="1" ht="48" x14ac:dyDescent="0.55000000000000004">
      <c r="B160" s="58" t="s">
        <v>521</v>
      </c>
      <c r="C160" s="105" t="s">
        <v>42</v>
      </c>
      <c r="D160" s="21" t="s">
        <v>326</v>
      </c>
      <c r="E160" s="14" t="s">
        <v>9</v>
      </c>
      <c r="F160" s="149">
        <v>1</v>
      </c>
      <c r="G160" s="83"/>
      <c r="H160" s="85"/>
      <c r="I160" s="130"/>
      <c r="J160" s="156"/>
      <c r="K160" s="64"/>
    </row>
    <row r="161" spans="2:11" s="7" customFormat="1" ht="24" x14ac:dyDescent="0.55000000000000004">
      <c r="B161" s="58" t="s">
        <v>522</v>
      </c>
      <c r="C161" s="105" t="s">
        <v>44</v>
      </c>
      <c r="D161" s="21" t="s">
        <v>326</v>
      </c>
      <c r="E161" s="14" t="s">
        <v>9</v>
      </c>
      <c r="F161" s="149">
        <v>1</v>
      </c>
      <c r="G161" s="75"/>
      <c r="H161" s="85"/>
      <c r="I161" s="130"/>
      <c r="J161" s="156"/>
      <c r="K161" s="64"/>
    </row>
    <row r="162" spans="2:11" s="7" customFormat="1" ht="24" x14ac:dyDescent="0.55000000000000004">
      <c r="B162" s="58" t="s">
        <v>523</v>
      </c>
      <c r="C162" s="105" t="s">
        <v>45</v>
      </c>
      <c r="D162" s="21" t="s">
        <v>326</v>
      </c>
      <c r="E162" s="14" t="s">
        <v>9</v>
      </c>
      <c r="F162" s="154" t="s">
        <v>315</v>
      </c>
      <c r="G162" s="83"/>
      <c r="H162" s="120"/>
      <c r="I162" s="15"/>
      <c r="J162" s="16"/>
      <c r="K162" s="64"/>
    </row>
    <row r="163" spans="2:11" s="7" customFormat="1" ht="27" customHeight="1" x14ac:dyDescent="0.55000000000000004">
      <c r="B163" s="58" t="s">
        <v>524</v>
      </c>
      <c r="C163" s="105" t="s">
        <v>46</v>
      </c>
      <c r="D163" s="21" t="s">
        <v>326</v>
      </c>
      <c r="E163" s="14" t="s">
        <v>9</v>
      </c>
      <c r="F163" s="154" t="s">
        <v>315</v>
      </c>
      <c r="G163" s="83"/>
      <c r="H163" s="120"/>
      <c r="I163" s="15"/>
      <c r="J163" s="16"/>
      <c r="K163" s="64"/>
    </row>
    <row r="164" spans="2:11" s="7" customFormat="1" ht="27" customHeight="1" x14ac:dyDescent="0.55000000000000004">
      <c r="B164" s="58" t="s">
        <v>525</v>
      </c>
      <c r="C164" s="107" t="s">
        <v>238</v>
      </c>
      <c r="D164" s="21" t="s">
        <v>326</v>
      </c>
      <c r="E164" s="14" t="s">
        <v>9</v>
      </c>
      <c r="F164" s="149">
        <v>5</v>
      </c>
      <c r="G164" s="83"/>
      <c r="H164" s="85"/>
      <c r="I164" s="130"/>
      <c r="J164" s="156"/>
      <c r="K164" s="64"/>
    </row>
    <row r="165" spans="2:11" s="8" customFormat="1" ht="27" customHeight="1" x14ac:dyDescent="0.25">
      <c r="B165" s="28" t="s">
        <v>526</v>
      </c>
      <c r="C165" s="109" t="s">
        <v>167</v>
      </c>
      <c r="D165" s="109"/>
      <c r="E165" s="30"/>
      <c r="F165" s="155" t="s">
        <v>315</v>
      </c>
      <c r="G165" s="81"/>
      <c r="H165" s="81"/>
      <c r="I165" s="81"/>
      <c r="J165" s="140"/>
      <c r="K165" s="64"/>
    </row>
    <row r="166" spans="2:11" s="7" customFormat="1" ht="27" customHeight="1" x14ac:dyDescent="0.25">
      <c r="B166" s="57" t="s">
        <v>527</v>
      </c>
      <c r="C166" s="101" t="s">
        <v>47</v>
      </c>
      <c r="D166" s="101"/>
      <c r="E166" s="31"/>
      <c r="F166" s="146"/>
      <c r="G166" s="80"/>
      <c r="H166" s="80"/>
      <c r="I166" s="128"/>
      <c r="J166" s="138"/>
      <c r="K166" s="64"/>
    </row>
    <row r="167" spans="2:11" s="8" customFormat="1" ht="26.25" customHeight="1" x14ac:dyDescent="0.25">
      <c r="B167" s="28" t="s">
        <v>528</v>
      </c>
      <c r="C167" s="109" t="s">
        <v>318</v>
      </c>
      <c r="D167" s="109"/>
      <c r="E167" s="30"/>
      <c r="F167" s="155" t="s">
        <v>315</v>
      </c>
      <c r="G167" s="81"/>
      <c r="H167" s="81"/>
      <c r="I167" s="81"/>
      <c r="J167" s="137"/>
      <c r="K167" s="64"/>
    </row>
    <row r="168" spans="2:11" s="8" customFormat="1" ht="27" customHeight="1" x14ac:dyDescent="0.25">
      <c r="B168" s="28" t="s">
        <v>529</v>
      </c>
      <c r="C168" s="109" t="s">
        <v>199</v>
      </c>
      <c r="D168" s="109"/>
      <c r="E168" s="30"/>
      <c r="F168" s="147"/>
      <c r="G168" s="81"/>
      <c r="H168" s="81"/>
      <c r="I168" s="81"/>
      <c r="J168" s="137"/>
      <c r="K168" s="64"/>
    </row>
    <row r="169" spans="2:11" s="8" customFormat="1" ht="24" x14ac:dyDescent="0.25">
      <c r="B169" s="32" t="s">
        <v>530</v>
      </c>
      <c r="C169" s="110" t="s">
        <v>367</v>
      </c>
      <c r="D169" s="110"/>
      <c r="E169" s="36"/>
      <c r="F169" s="153"/>
      <c r="G169" s="84"/>
      <c r="H169" s="84"/>
      <c r="I169" s="84"/>
      <c r="J169" s="141"/>
      <c r="K169" s="64"/>
    </row>
    <row r="170" spans="2:11" s="9" customFormat="1" ht="24" x14ac:dyDescent="0.25">
      <c r="B170" s="58" t="s">
        <v>531</v>
      </c>
      <c r="C170" s="107" t="s">
        <v>87</v>
      </c>
      <c r="D170" s="107"/>
      <c r="E170" s="21" t="s">
        <v>8</v>
      </c>
      <c r="F170" s="154">
        <v>7.0559999999999992</v>
      </c>
      <c r="G170" s="75"/>
      <c r="H170" s="122"/>
      <c r="I170" s="24"/>
      <c r="J170" s="156"/>
      <c r="K170" s="64"/>
    </row>
    <row r="171" spans="2:11" s="9" customFormat="1" ht="24" x14ac:dyDescent="0.25">
      <c r="B171" s="58" t="s">
        <v>532</v>
      </c>
      <c r="C171" s="107" t="s">
        <v>88</v>
      </c>
      <c r="D171" s="107"/>
      <c r="E171" s="21" t="s">
        <v>8</v>
      </c>
      <c r="F171" s="154">
        <v>2.3624999999999998</v>
      </c>
      <c r="G171" s="75"/>
      <c r="H171" s="122"/>
      <c r="I171" s="24"/>
      <c r="J171" s="156"/>
      <c r="K171" s="64"/>
    </row>
    <row r="172" spans="2:11" s="9" customFormat="1" ht="25.5" customHeight="1" x14ac:dyDescent="0.25">
      <c r="B172" s="58" t="s">
        <v>533</v>
      </c>
      <c r="C172" s="107" t="s">
        <v>48</v>
      </c>
      <c r="D172" s="107"/>
      <c r="E172" s="21" t="s">
        <v>8</v>
      </c>
      <c r="F172" s="154">
        <v>1.2389999999999999</v>
      </c>
      <c r="G172" s="75"/>
      <c r="H172" s="122"/>
      <c r="I172" s="24"/>
      <c r="J172" s="156"/>
      <c r="K172" s="64"/>
    </row>
    <row r="173" spans="2:11" s="9" customFormat="1" ht="24" x14ac:dyDescent="0.25">
      <c r="B173" s="115" t="s">
        <v>534</v>
      </c>
      <c r="C173" s="107" t="s">
        <v>131</v>
      </c>
      <c r="D173" s="107"/>
      <c r="E173" s="21" t="s">
        <v>8</v>
      </c>
      <c r="F173" s="154" t="s">
        <v>315</v>
      </c>
      <c r="G173" s="83"/>
      <c r="H173" s="85"/>
      <c r="I173" s="24"/>
      <c r="J173" s="19"/>
      <c r="K173" s="64"/>
    </row>
    <row r="174" spans="2:11" s="9" customFormat="1" ht="24" x14ac:dyDescent="0.25">
      <c r="B174" s="115" t="s">
        <v>535</v>
      </c>
      <c r="C174" s="107" t="s">
        <v>200</v>
      </c>
      <c r="D174" s="107"/>
      <c r="E174" s="21" t="s">
        <v>6</v>
      </c>
      <c r="F174" s="154" t="s">
        <v>315</v>
      </c>
      <c r="G174" s="83"/>
      <c r="H174" s="85"/>
      <c r="I174" s="24"/>
      <c r="J174" s="19"/>
      <c r="K174" s="64"/>
    </row>
    <row r="175" spans="2:11" s="8" customFormat="1" ht="27" customHeight="1" x14ac:dyDescent="0.25">
      <c r="B175" s="32" t="s">
        <v>536</v>
      </c>
      <c r="C175" s="110" t="s">
        <v>202</v>
      </c>
      <c r="D175" s="110"/>
      <c r="E175" s="36"/>
      <c r="F175" s="153"/>
      <c r="G175" s="84"/>
      <c r="H175" s="84"/>
      <c r="I175" s="84"/>
      <c r="J175" s="141"/>
      <c r="K175" s="64"/>
    </row>
    <row r="176" spans="2:11" s="7" customFormat="1" ht="48" x14ac:dyDescent="0.55000000000000004">
      <c r="B176" s="58" t="s">
        <v>537</v>
      </c>
      <c r="C176" s="105" t="s">
        <v>50</v>
      </c>
      <c r="D176" s="21" t="s">
        <v>326</v>
      </c>
      <c r="E176" s="14" t="s">
        <v>6</v>
      </c>
      <c r="F176" s="149">
        <f>15.4*3.75</f>
        <v>57.75</v>
      </c>
      <c r="G176" s="75"/>
      <c r="H176" s="85"/>
      <c r="I176" s="130"/>
      <c r="J176" s="156"/>
      <c r="K176" s="64"/>
    </row>
    <row r="177" spans="2:11" s="7" customFormat="1" ht="48" x14ac:dyDescent="0.55000000000000004">
      <c r="B177" s="58" t="s">
        <v>538</v>
      </c>
      <c r="C177" s="106" t="s">
        <v>89</v>
      </c>
      <c r="D177" s="21" t="s">
        <v>326</v>
      </c>
      <c r="E177" s="14" t="s">
        <v>6</v>
      </c>
      <c r="F177" s="149">
        <f>5.2*2.6</f>
        <v>13.520000000000001</v>
      </c>
      <c r="G177" s="75"/>
      <c r="H177" s="85"/>
      <c r="I177" s="130"/>
      <c r="J177" s="156"/>
      <c r="K177" s="64"/>
    </row>
    <row r="178" spans="2:11" s="7" customFormat="1" ht="24" x14ac:dyDescent="0.55000000000000004">
      <c r="B178" s="58" t="s">
        <v>539</v>
      </c>
      <c r="C178" s="105" t="s">
        <v>74</v>
      </c>
      <c r="D178" s="21" t="s">
        <v>326</v>
      </c>
      <c r="E178" s="14" t="s">
        <v>6</v>
      </c>
      <c r="F178" s="154" t="s">
        <v>315</v>
      </c>
      <c r="G178" s="82"/>
      <c r="H178" s="120"/>
      <c r="I178" s="15"/>
      <c r="J178" s="16"/>
      <c r="K178" s="64"/>
    </row>
    <row r="179" spans="2:11" s="7" customFormat="1" ht="27" customHeight="1" x14ac:dyDescent="0.55000000000000004">
      <c r="B179" s="58" t="s">
        <v>540</v>
      </c>
      <c r="C179" s="105" t="s">
        <v>75</v>
      </c>
      <c r="D179" s="21" t="s">
        <v>326</v>
      </c>
      <c r="E179" s="14" t="s">
        <v>6</v>
      </c>
      <c r="F179" s="149">
        <f>(11+20)*3</f>
        <v>93</v>
      </c>
      <c r="G179" s="75"/>
      <c r="H179" s="122"/>
      <c r="I179" s="130"/>
      <c r="J179" s="156"/>
      <c r="K179" s="64"/>
    </row>
    <row r="180" spans="2:11" s="9" customFormat="1" ht="27" customHeight="1" x14ac:dyDescent="0.55000000000000004">
      <c r="B180" s="58" t="s">
        <v>541</v>
      </c>
      <c r="C180" s="107" t="s">
        <v>138</v>
      </c>
      <c r="D180" s="21" t="s">
        <v>326</v>
      </c>
      <c r="E180" s="21" t="s">
        <v>6</v>
      </c>
      <c r="F180" s="149">
        <f>(0.9+1.35+1.7+0.6)*3</f>
        <v>13.649999999999999</v>
      </c>
      <c r="G180" s="75"/>
      <c r="H180" s="122"/>
      <c r="I180" s="130"/>
      <c r="J180" s="156"/>
      <c r="K180" s="64"/>
    </row>
    <row r="181" spans="2:11" s="9" customFormat="1" ht="24" x14ac:dyDescent="0.55000000000000004">
      <c r="B181" s="58" t="s">
        <v>542</v>
      </c>
      <c r="C181" s="107" t="s">
        <v>76</v>
      </c>
      <c r="D181" s="21" t="s">
        <v>326</v>
      </c>
      <c r="E181" s="21" t="s">
        <v>6</v>
      </c>
      <c r="F181" s="154" t="s">
        <v>315</v>
      </c>
      <c r="G181" s="82"/>
      <c r="H181" s="120"/>
      <c r="I181" s="15"/>
      <c r="J181" s="16"/>
      <c r="K181" s="64"/>
    </row>
    <row r="182" spans="2:11" s="7" customFormat="1" ht="24" x14ac:dyDescent="0.55000000000000004">
      <c r="B182" s="58" t="s">
        <v>543</v>
      </c>
      <c r="C182" s="105" t="s">
        <v>51</v>
      </c>
      <c r="D182" s="21" t="s">
        <v>326</v>
      </c>
      <c r="E182" s="14" t="s">
        <v>6</v>
      </c>
      <c r="F182" s="149">
        <f>F176+114+410</f>
        <v>581.75</v>
      </c>
      <c r="G182" s="75"/>
      <c r="H182" s="85"/>
      <c r="I182" s="130"/>
      <c r="J182" s="156"/>
      <c r="K182" s="64"/>
    </row>
    <row r="183" spans="2:11" s="7" customFormat="1" ht="24" x14ac:dyDescent="0.55000000000000004">
      <c r="B183" s="58" t="s">
        <v>544</v>
      </c>
      <c r="C183" s="105" t="s">
        <v>52</v>
      </c>
      <c r="D183" s="21" t="s">
        <v>326</v>
      </c>
      <c r="E183" s="14" t="s">
        <v>6</v>
      </c>
      <c r="F183" s="149">
        <f>(14.75*3)</f>
        <v>44.25</v>
      </c>
      <c r="G183" s="75"/>
      <c r="H183" s="85"/>
      <c r="I183" s="130"/>
      <c r="J183" s="156"/>
      <c r="K183" s="64"/>
    </row>
    <row r="184" spans="2:11" s="7" customFormat="1" ht="24" x14ac:dyDescent="0.55000000000000004">
      <c r="B184" s="58" t="s">
        <v>545</v>
      </c>
      <c r="C184" s="105" t="s">
        <v>53</v>
      </c>
      <c r="D184" s="21" t="s">
        <v>326</v>
      </c>
      <c r="E184" s="14" t="s">
        <v>6</v>
      </c>
      <c r="F184" s="149">
        <f>5.8*2+133</f>
        <v>144.6</v>
      </c>
      <c r="G184" s="75"/>
      <c r="H184" s="85"/>
      <c r="I184" s="130"/>
      <c r="J184" s="156"/>
      <c r="K184" s="64"/>
    </row>
    <row r="185" spans="2:11" s="7" customFormat="1" ht="24" x14ac:dyDescent="0.55000000000000004">
      <c r="B185" s="58" t="s">
        <v>546</v>
      </c>
      <c r="C185" s="105" t="s">
        <v>54</v>
      </c>
      <c r="D185" s="21" t="s">
        <v>326</v>
      </c>
      <c r="E185" s="14" t="s">
        <v>6</v>
      </c>
      <c r="F185" s="149">
        <v>5.8</v>
      </c>
      <c r="G185" s="75"/>
      <c r="H185" s="85"/>
      <c r="I185" s="130"/>
      <c r="J185" s="156"/>
      <c r="K185" s="64"/>
    </row>
    <row r="186" spans="2:11" s="7" customFormat="1" ht="24" x14ac:dyDescent="0.55000000000000004">
      <c r="B186" s="58" t="s">
        <v>547</v>
      </c>
      <c r="C186" s="105" t="s">
        <v>55</v>
      </c>
      <c r="D186" s="21" t="s">
        <v>326</v>
      </c>
      <c r="E186" s="14" t="s">
        <v>7</v>
      </c>
      <c r="F186" s="149">
        <v>4</v>
      </c>
      <c r="G186" s="75"/>
      <c r="H186" s="85"/>
      <c r="I186" s="130"/>
      <c r="J186" s="156"/>
      <c r="K186" s="64"/>
    </row>
    <row r="187" spans="2:11" s="7" customFormat="1" ht="24" x14ac:dyDescent="0.55000000000000004">
      <c r="B187" s="58" t="s">
        <v>548</v>
      </c>
      <c r="C187" s="105" t="s">
        <v>77</v>
      </c>
      <c r="D187" s="21" t="s">
        <v>326</v>
      </c>
      <c r="E187" s="14" t="s">
        <v>6</v>
      </c>
      <c r="F187" s="154" t="s">
        <v>315</v>
      </c>
      <c r="G187" s="83"/>
      <c r="H187" s="120"/>
      <c r="I187" s="15"/>
      <c r="J187" s="16"/>
      <c r="K187" s="64"/>
    </row>
    <row r="188" spans="2:11" s="7" customFormat="1" ht="26.25" customHeight="1" x14ac:dyDescent="0.55000000000000004">
      <c r="B188" s="58" t="s">
        <v>549</v>
      </c>
      <c r="C188" s="105" t="s">
        <v>78</v>
      </c>
      <c r="D188" s="21" t="s">
        <v>326</v>
      </c>
      <c r="E188" s="14" t="s">
        <v>7</v>
      </c>
      <c r="F188" s="149">
        <f>0.85*10</f>
        <v>8.5</v>
      </c>
      <c r="G188" s="83"/>
      <c r="H188" s="122"/>
      <c r="I188" s="130"/>
      <c r="J188" s="156"/>
      <c r="K188" s="64"/>
    </row>
    <row r="189" spans="2:11" s="7" customFormat="1" ht="25.5" customHeight="1" x14ac:dyDescent="0.25">
      <c r="B189" s="32" t="s">
        <v>550</v>
      </c>
      <c r="C189" s="110" t="s">
        <v>295</v>
      </c>
      <c r="D189" s="110"/>
      <c r="E189" s="36"/>
      <c r="F189" s="153"/>
      <c r="G189" s="84"/>
      <c r="H189" s="84"/>
      <c r="I189" s="84"/>
      <c r="J189" s="141"/>
      <c r="K189" s="64"/>
    </row>
    <row r="190" spans="2:11" s="7" customFormat="1" ht="24" x14ac:dyDescent="0.55000000000000004">
      <c r="B190" s="58" t="s">
        <v>551</v>
      </c>
      <c r="C190" s="103" t="s">
        <v>168</v>
      </c>
      <c r="D190" s="21" t="s">
        <v>326</v>
      </c>
      <c r="E190" s="17" t="s">
        <v>6</v>
      </c>
      <c r="F190" s="154" t="s">
        <v>315</v>
      </c>
      <c r="G190" s="83"/>
      <c r="H190" s="120"/>
      <c r="I190" s="15"/>
      <c r="J190" s="16"/>
      <c r="K190" s="64"/>
    </row>
    <row r="191" spans="2:11" s="7" customFormat="1" ht="24" x14ac:dyDescent="0.55000000000000004">
      <c r="B191" s="58" t="s">
        <v>552</v>
      </c>
      <c r="C191" s="103" t="s">
        <v>169</v>
      </c>
      <c r="D191" s="21" t="s">
        <v>326</v>
      </c>
      <c r="E191" s="17" t="s">
        <v>6</v>
      </c>
      <c r="F191" s="154" t="s">
        <v>315</v>
      </c>
      <c r="G191" s="82"/>
      <c r="H191" s="120"/>
      <c r="I191" s="15"/>
      <c r="J191" s="16"/>
      <c r="K191" s="64"/>
    </row>
    <row r="192" spans="2:11" s="7" customFormat="1" ht="24" x14ac:dyDescent="0.55000000000000004">
      <c r="B192" s="58" t="s">
        <v>553</v>
      </c>
      <c r="C192" s="103" t="s">
        <v>170</v>
      </c>
      <c r="D192" s="21" t="s">
        <v>326</v>
      </c>
      <c r="E192" s="17" t="s">
        <v>6</v>
      </c>
      <c r="F192" s="149">
        <v>40</v>
      </c>
      <c r="G192" s="82"/>
      <c r="H192" s="122"/>
      <c r="I192" s="130"/>
      <c r="J192" s="156"/>
      <c r="K192" s="64"/>
    </row>
    <row r="193" spans="2:11" s="7" customFormat="1" ht="24" x14ac:dyDescent="0.55000000000000004">
      <c r="B193" s="58" t="s">
        <v>554</v>
      </c>
      <c r="C193" s="103" t="s">
        <v>171</v>
      </c>
      <c r="D193" s="21" t="s">
        <v>326</v>
      </c>
      <c r="E193" s="17" t="s">
        <v>6</v>
      </c>
      <c r="F193" s="154" t="s">
        <v>315</v>
      </c>
      <c r="G193" s="82"/>
      <c r="H193" s="120"/>
      <c r="I193" s="15"/>
      <c r="J193" s="16"/>
      <c r="K193" s="64"/>
    </row>
    <row r="194" spans="2:11" s="7" customFormat="1" ht="24" x14ac:dyDescent="0.55000000000000004">
      <c r="B194" s="58" t="s">
        <v>555</v>
      </c>
      <c r="C194" s="103" t="s">
        <v>49</v>
      </c>
      <c r="D194" s="21" t="s">
        <v>326</v>
      </c>
      <c r="E194" s="17" t="s">
        <v>6</v>
      </c>
      <c r="F194" s="154" t="s">
        <v>315</v>
      </c>
      <c r="G194" s="83"/>
      <c r="H194" s="120"/>
      <c r="I194" s="15"/>
      <c r="J194" s="16"/>
      <c r="K194" s="64"/>
    </row>
    <row r="195" spans="2:11" s="7" customFormat="1" ht="24" x14ac:dyDescent="0.55000000000000004">
      <c r="B195" s="58" t="s">
        <v>556</v>
      </c>
      <c r="C195" s="103" t="s">
        <v>172</v>
      </c>
      <c r="D195" s="21" t="s">
        <v>326</v>
      </c>
      <c r="E195" s="17" t="s">
        <v>6</v>
      </c>
      <c r="F195" s="154" t="s">
        <v>315</v>
      </c>
      <c r="G195" s="82"/>
      <c r="H195" s="120"/>
      <c r="I195" s="15"/>
      <c r="J195" s="16"/>
      <c r="K195" s="64"/>
    </row>
    <row r="196" spans="2:11" s="7" customFormat="1" ht="24" x14ac:dyDescent="0.55000000000000004">
      <c r="B196" s="58" t="s">
        <v>557</v>
      </c>
      <c r="C196" s="103" t="s">
        <v>173</v>
      </c>
      <c r="D196" s="21" t="s">
        <v>326</v>
      </c>
      <c r="E196" s="17" t="s">
        <v>7</v>
      </c>
      <c r="F196" s="149">
        <v>28</v>
      </c>
      <c r="G196" s="83"/>
      <c r="H196" s="122"/>
      <c r="I196" s="15"/>
      <c r="J196" s="156"/>
      <c r="K196" s="64"/>
    </row>
    <row r="197" spans="2:11" s="7" customFormat="1" ht="24" x14ac:dyDescent="0.55000000000000004">
      <c r="B197" s="58" t="s">
        <v>558</v>
      </c>
      <c r="C197" s="103" t="s">
        <v>174</v>
      </c>
      <c r="D197" s="21" t="s">
        <v>326</v>
      </c>
      <c r="E197" s="17" t="s">
        <v>7</v>
      </c>
      <c r="F197" s="154" t="s">
        <v>315</v>
      </c>
      <c r="G197" s="82"/>
      <c r="H197" s="120"/>
      <c r="I197" s="15"/>
      <c r="J197" s="16"/>
      <c r="K197" s="64"/>
    </row>
    <row r="198" spans="2:11" s="7" customFormat="1" ht="24" x14ac:dyDescent="0.55000000000000004">
      <c r="B198" s="58" t="s">
        <v>559</v>
      </c>
      <c r="C198" s="103" t="s">
        <v>175</v>
      </c>
      <c r="D198" s="21" t="s">
        <v>326</v>
      </c>
      <c r="E198" s="17" t="s">
        <v>7</v>
      </c>
      <c r="F198" s="154" t="s">
        <v>315</v>
      </c>
      <c r="G198" s="82"/>
      <c r="H198" s="120"/>
      <c r="I198" s="15"/>
      <c r="J198" s="16"/>
      <c r="K198" s="64"/>
    </row>
    <row r="199" spans="2:11" s="7" customFormat="1" ht="24" x14ac:dyDescent="0.55000000000000004">
      <c r="B199" s="58" t="s">
        <v>560</v>
      </c>
      <c r="C199" s="103" t="s">
        <v>176</v>
      </c>
      <c r="D199" s="21" t="s">
        <v>326</v>
      </c>
      <c r="E199" s="17" t="s">
        <v>6</v>
      </c>
      <c r="F199" s="154" t="s">
        <v>315</v>
      </c>
      <c r="G199" s="82"/>
      <c r="H199" s="120"/>
      <c r="I199" s="15"/>
      <c r="J199" s="16"/>
      <c r="K199" s="64"/>
    </row>
    <row r="200" spans="2:11" s="7" customFormat="1" ht="24" x14ac:dyDescent="0.55000000000000004">
      <c r="B200" s="58" t="s">
        <v>561</v>
      </c>
      <c r="C200" s="103" t="s">
        <v>177</v>
      </c>
      <c r="D200" s="21" t="s">
        <v>326</v>
      </c>
      <c r="E200" s="17" t="s">
        <v>7</v>
      </c>
      <c r="F200" s="154" t="s">
        <v>315</v>
      </c>
      <c r="G200" s="82"/>
      <c r="H200" s="120"/>
      <c r="I200" s="15"/>
      <c r="J200" s="16"/>
      <c r="K200" s="64"/>
    </row>
    <row r="201" spans="2:11" s="7" customFormat="1" ht="24" x14ac:dyDescent="0.55000000000000004">
      <c r="B201" s="58" t="s">
        <v>562</v>
      </c>
      <c r="C201" s="103" t="s">
        <v>178</v>
      </c>
      <c r="D201" s="21" t="s">
        <v>326</v>
      </c>
      <c r="E201" s="17" t="s">
        <v>6</v>
      </c>
      <c r="F201" s="149">
        <v>1.26</v>
      </c>
      <c r="G201" s="83"/>
      <c r="H201" s="122"/>
      <c r="I201" s="15"/>
      <c r="J201" s="156"/>
      <c r="K201" s="64"/>
    </row>
    <row r="202" spans="2:11" s="7" customFormat="1" ht="24" x14ac:dyDescent="0.55000000000000004">
      <c r="B202" s="58" t="s">
        <v>563</v>
      </c>
      <c r="C202" s="103" t="s">
        <v>179</v>
      </c>
      <c r="D202" s="21" t="s">
        <v>326</v>
      </c>
      <c r="E202" s="17" t="s">
        <v>6</v>
      </c>
      <c r="F202" s="149">
        <v>15</v>
      </c>
      <c r="G202" s="83"/>
      <c r="H202" s="122"/>
      <c r="I202" s="15"/>
      <c r="J202" s="156"/>
      <c r="K202" s="64"/>
    </row>
    <row r="203" spans="2:11" s="8" customFormat="1" ht="27" customHeight="1" x14ac:dyDescent="0.25">
      <c r="B203" s="32" t="s">
        <v>564</v>
      </c>
      <c r="C203" s="110" t="s">
        <v>203</v>
      </c>
      <c r="D203" s="110"/>
      <c r="E203" s="36"/>
      <c r="F203" s="153"/>
      <c r="G203" s="84"/>
      <c r="H203" s="84"/>
      <c r="I203" s="84"/>
      <c r="J203" s="141"/>
      <c r="K203" s="64"/>
    </row>
    <row r="204" spans="2:11" s="9" customFormat="1" ht="27" customHeight="1" x14ac:dyDescent="0.55000000000000004">
      <c r="B204" s="58" t="s">
        <v>565</v>
      </c>
      <c r="C204" s="107" t="s">
        <v>79</v>
      </c>
      <c r="D204" s="21" t="s">
        <v>326</v>
      </c>
      <c r="E204" s="21" t="s">
        <v>6</v>
      </c>
      <c r="F204" s="149">
        <v>130</v>
      </c>
      <c r="G204" s="75"/>
      <c r="H204" s="122"/>
      <c r="I204" s="131"/>
      <c r="J204" s="156"/>
      <c r="K204" s="64"/>
    </row>
    <row r="205" spans="2:11" s="9" customFormat="1" ht="27" customHeight="1" x14ac:dyDescent="0.55000000000000004">
      <c r="B205" s="58" t="s">
        <v>566</v>
      </c>
      <c r="C205" s="107" t="s">
        <v>80</v>
      </c>
      <c r="D205" s="21" t="s">
        <v>326</v>
      </c>
      <c r="E205" s="21" t="s">
        <v>6</v>
      </c>
      <c r="F205" s="149">
        <f>F204</f>
        <v>130</v>
      </c>
      <c r="G205" s="75"/>
      <c r="H205" s="122"/>
      <c r="I205" s="131"/>
      <c r="J205" s="156"/>
      <c r="K205" s="64"/>
    </row>
    <row r="206" spans="2:11" s="9" customFormat="1" ht="27" customHeight="1" x14ac:dyDescent="0.55000000000000004">
      <c r="B206" s="60" t="s">
        <v>567</v>
      </c>
      <c r="C206" s="63" t="s">
        <v>293</v>
      </c>
      <c r="D206" s="21" t="s">
        <v>326</v>
      </c>
      <c r="E206" s="21" t="s">
        <v>6</v>
      </c>
      <c r="F206" s="149">
        <v>7.5</v>
      </c>
      <c r="G206" s="75"/>
      <c r="H206" s="122"/>
      <c r="I206" s="131"/>
      <c r="J206" s="156"/>
      <c r="K206" s="74"/>
    </row>
    <row r="207" spans="2:11" s="9" customFormat="1" ht="27" customHeight="1" x14ac:dyDescent="0.55000000000000004">
      <c r="B207" s="58" t="s">
        <v>568</v>
      </c>
      <c r="C207" s="107" t="s">
        <v>139</v>
      </c>
      <c r="D207" s="21" t="s">
        <v>326</v>
      </c>
      <c r="E207" s="21" t="s">
        <v>6</v>
      </c>
      <c r="F207" s="154" t="s">
        <v>315</v>
      </c>
      <c r="G207" s="83"/>
      <c r="H207" s="85"/>
      <c r="I207" s="18"/>
      <c r="J207" s="19"/>
      <c r="K207" s="64"/>
    </row>
    <row r="208" spans="2:11" s="9" customFormat="1" ht="42.75" customHeight="1" x14ac:dyDescent="0.55000000000000004">
      <c r="B208" s="58" t="s">
        <v>569</v>
      </c>
      <c r="C208" s="107" t="s">
        <v>140</v>
      </c>
      <c r="D208" s="21" t="s">
        <v>326</v>
      </c>
      <c r="E208" s="21" t="s">
        <v>6</v>
      </c>
      <c r="F208" s="149">
        <f>F205</f>
        <v>130</v>
      </c>
      <c r="G208" s="75"/>
      <c r="H208" s="122"/>
      <c r="I208" s="131"/>
      <c r="J208" s="156"/>
      <c r="K208" s="64"/>
    </row>
    <row r="209" spans="2:11" s="9" customFormat="1" ht="27" customHeight="1" x14ac:dyDescent="0.55000000000000004">
      <c r="B209" s="58" t="s">
        <v>570</v>
      </c>
      <c r="C209" s="107" t="s">
        <v>56</v>
      </c>
      <c r="D209" s="21" t="s">
        <v>326</v>
      </c>
      <c r="E209" s="21" t="s">
        <v>6</v>
      </c>
      <c r="F209" s="154" t="s">
        <v>315</v>
      </c>
      <c r="G209" s="83"/>
      <c r="H209" s="85"/>
      <c r="I209" s="18"/>
      <c r="J209" s="19"/>
      <c r="K209" s="64"/>
    </row>
    <row r="210" spans="2:11" s="9" customFormat="1" ht="27" customHeight="1" x14ac:dyDescent="0.55000000000000004">
      <c r="B210" s="58" t="s">
        <v>571</v>
      </c>
      <c r="C210" s="107" t="s">
        <v>240</v>
      </c>
      <c r="D210" s="21" t="s">
        <v>326</v>
      </c>
      <c r="E210" s="21" t="s">
        <v>9</v>
      </c>
      <c r="F210" s="154" t="s">
        <v>315</v>
      </c>
      <c r="G210" s="83"/>
      <c r="H210" s="85"/>
      <c r="I210" s="18"/>
      <c r="J210" s="19"/>
      <c r="K210" s="64"/>
    </row>
    <row r="211" spans="2:11" s="8" customFormat="1" ht="27" customHeight="1" x14ac:dyDescent="0.25">
      <c r="B211" s="32" t="s">
        <v>572</v>
      </c>
      <c r="C211" s="110" t="s">
        <v>204</v>
      </c>
      <c r="D211" s="110"/>
      <c r="E211" s="36"/>
      <c r="F211" s="153"/>
      <c r="G211" s="84"/>
      <c r="H211" s="84"/>
      <c r="I211" s="84"/>
      <c r="J211" s="141"/>
      <c r="K211" s="64"/>
    </row>
    <row r="212" spans="2:11" s="7" customFormat="1" ht="48" x14ac:dyDescent="0.55000000000000004">
      <c r="B212" s="58" t="s">
        <v>573</v>
      </c>
      <c r="C212" s="105" t="s">
        <v>57</v>
      </c>
      <c r="D212" s="21" t="s">
        <v>326</v>
      </c>
      <c r="E212" s="14" t="s">
        <v>6</v>
      </c>
      <c r="F212" s="148">
        <v>145</v>
      </c>
      <c r="G212" s="75"/>
      <c r="H212" s="122"/>
      <c r="I212" s="130"/>
      <c r="J212" s="156"/>
      <c r="K212" s="64"/>
    </row>
    <row r="213" spans="2:11" s="7" customFormat="1" ht="27" customHeight="1" x14ac:dyDescent="0.55000000000000004">
      <c r="B213" s="58" t="s">
        <v>574</v>
      </c>
      <c r="C213" s="105" t="s">
        <v>59</v>
      </c>
      <c r="D213" s="21" t="s">
        <v>326</v>
      </c>
      <c r="E213" s="14" t="s">
        <v>7</v>
      </c>
      <c r="F213" s="148">
        <f>7*2</f>
        <v>14</v>
      </c>
      <c r="G213" s="75"/>
      <c r="H213" s="122"/>
      <c r="I213" s="130"/>
      <c r="J213" s="156"/>
      <c r="K213" s="64"/>
    </row>
    <row r="214" spans="2:11" s="7" customFormat="1" ht="27" customHeight="1" x14ac:dyDescent="0.55000000000000004">
      <c r="B214" s="58" t="s">
        <v>575</v>
      </c>
      <c r="C214" s="105" t="s">
        <v>58</v>
      </c>
      <c r="D214" s="21" t="s">
        <v>326</v>
      </c>
      <c r="E214" s="14" t="s">
        <v>6</v>
      </c>
      <c r="F214" s="154" t="s">
        <v>315</v>
      </c>
      <c r="G214" s="82"/>
      <c r="H214" s="120"/>
      <c r="I214" s="15"/>
      <c r="J214" s="16"/>
      <c r="K214" s="64"/>
    </row>
    <row r="215" spans="2:11" s="8" customFormat="1" ht="27" customHeight="1" x14ac:dyDescent="0.25">
      <c r="B215" s="32" t="s">
        <v>576</v>
      </c>
      <c r="C215" s="110" t="s">
        <v>205</v>
      </c>
      <c r="D215" s="110"/>
      <c r="E215" s="36"/>
      <c r="F215" s="153"/>
      <c r="G215" s="84"/>
      <c r="H215" s="84"/>
      <c r="I215" s="84"/>
      <c r="J215" s="141"/>
      <c r="K215" s="64"/>
    </row>
    <row r="216" spans="2:11" s="7" customFormat="1" ht="32.25" customHeight="1" x14ac:dyDescent="0.55000000000000004">
      <c r="B216" s="58" t="s">
        <v>577</v>
      </c>
      <c r="C216" s="105" t="s">
        <v>201</v>
      </c>
      <c r="D216" s="21" t="s">
        <v>326</v>
      </c>
      <c r="E216" s="14" t="s">
        <v>6</v>
      </c>
      <c r="F216" s="149">
        <v>55</v>
      </c>
      <c r="G216" s="82"/>
      <c r="H216" s="122"/>
      <c r="I216" s="130"/>
      <c r="J216" s="156"/>
      <c r="K216" s="64"/>
    </row>
    <row r="217" spans="2:11" s="7" customFormat="1" ht="27" customHeight="1" x14ac:dyDescent="0.55000000000000004">
      <c r="B217" s="58" t="s">
        <v>578</v>
      </c>
      <c r="C217" s="105" t="s">
        <v>81</v>
      </c>
      <c r="D217" s="21" t="s">
        <v>326</v>
      </c>
      <c r="E217" s="14" t="s">
        <v>6</v>
      </c>
      <c r="F217" s="149">
        <f>17+10+10+6.5+13</f>
        <v>56.5</v>
      </c>
      <c r="G217" s="75"/>
      <c r="H217" s="122"/>
      <c r="I217" s="130"/>
      <c r="J217" s="156"/>
      <c r="K217" s="64"/>
    </row>
    <row r="218" spans="2:11" s="7" customFormat="1" ht="27" customHeight="1" x14ac:dyDescent="0.55000000000000004">
      <c r="B218" s="58" t="s">
        <v>579</v>
      </c>
      <c r="C218" s="105" t="s">
        <v>82</v>
      </c>
      <c r="D218" s="21" t="s">
        <v>326</v>
      </c>
      <c r="E218" s="14" t="s">
        <v>6</v>
      </c>
      <c r="F218" s="154" t="s">
        <v>315</v>
      </c>
      <c r="G218" s="82"/>
      <c r="H218" s="120"/>
      <c r="I218" s="15"/>
      <c r="J218" s="16"/>
      <c r="K218" s="64"/>
    </row>
    <row r="219" spans="2:11" s="7" customFormat="1" ht="27" customHeight="1" x14ac:dyDescent="0.55000000000000004">
      <c r="B219" s="58" t="s">
        <v>580</v>
      </c>
      <c r="C219" s="105" t="s">
        <v>144</v>
      </c>
      <c r="D219" s="21" t="s">
        <v>326</v>
      </c>
      <c r="E219" s="14" t="s">
        <v>6</v>
      </c>
      <c r="F219" s="149">
        <f>15.1+2+8</f>
        <v>25.1</v>
      </c>
      <c r="G219" s="82"/>
      <c r="H219" s="122"/>
      <c r="I219" s="130"/>
      <c r="J219" s="156"/>
      <c r="K219" s="64"/>
    </row>
    <row r="220" spans="2:11" s="8" customFormat="1" ht="27" customHeight="1" x14ac:dyDescent="0.25">
      <c r="B220" s="32" t="s">
        <v>581</v>
      </c>
      <c r="C220" s="110" t="s">
        <v>206</v>
      </c>
      <c r="D220" s="110"/>
      <c r="E220" s="36"/>
      <c r="F220" s="153"/>
      <c r="G220" s="84"/>
      <c r="H220" s="84"/>
      <c r="I220" s="84"/>
      <c r="J220" s="141"/>
      <c r="K220" s="64"/>
    </row>
    <row r="221" spans="2:11" s="8" customFormat="1" ht="84" customHeight="1" x14ac:dyDescent="0.25">
      <c r="B221" s="96" t="s">
        <v>582</v>
      </c>
      <c r="C221" s="108" t="s">
        <v>274</v>
      </c>
      <c r="D221" s="21" t="s">
        <v>326</v>
      </c>
      <c r="E221" s="21" t="s">
        <v>9</v>
      </c>
      <c r="F221" s="149">
        <v>2</v>
      </c>
      <c r="G221" s="119"/>
      <c r="H221" s="119"/>
      <c r="I221" s="93"/>
      <c r="J221" s="156"/>
      <c r="K221" s="64"/>
    </row>
    <row r="222" spans="2:11" s="8" customFormat="1" ht="80.25" customHeight="1" x14ac:dyDescent="0.25">
      <c r="B222" s="96" t="s">
        <v>583</v>
      </c>
      <c r="C222" s="108" t="s">
        <v>275</v>
      </c>
      <c r="D222" s="21" t="s">
        <v>326</v>
      </c>
      <c r="E222" s="14" t="s">
        <v>9</v>
      </c>
      <c r="F222" s="154" t="s">
        <v>315</v>
      </c>
      <c r="G222" s="93"/>
      <c r="H222" s="93"/>
      <c r="I222" s="92"/>
      <c r="J222" s="94"/>
      <c r="K222" s="64"/>
    </row>
    <row r="223" spans="2:11" s="8" customFormat="1" ht="60" x14ac:dyDescent="0.25">
      <c r="B223" s="96" t="s">
        <v>584</v>
      </c>
      <c r="C223" s="108" t="s">
        <v>276</v>
      </c>
      <c r="D223" s="21" t="s">
        <v>326</v>
      </c>
      <c r="E223" s="14" t="s">
        <v>9</v>
      </c>
      <c r="F223" s="149">
        <v>5</v>
      </c>
      <c r="G223" s="119"/>
      <c r="H223" s="119"/>
      <c r="I223" s="93"/>
      <c r="J223" s="156"/>
      <c r="K223" s="64"/>
    </row>
    <row r="224" spans="2:11" s="8" customFormat="1" ht="58.5" customHeight="1" x14ac:dyDescent="0.25">
      <c r="B224" s="96" t="s">
        <v>585</v>
      </c>
      <c r="C224" s="108" t="s">
        <v>277</v>
      </c>
      <c r="D224" s="21" t="s">
        <v>326</v>
      </c>
      <c r="E224" s="14" t="s">
        <v>9</v>
      </c>
      <c r="F224" s="149">
        <v>4</v>
      </c>
      <c r="G224" s="119"/>
      <c r="H224" s="119"/>
      <c r="I224" s="93"/>
      <c r="J224" s="156"/>
      <c r="K224" s="64"/>
    </row>
    <row r="225" spans="2:11" s="8" customFormat="1" ht="132.75" customHeight="1" x14ac:dyDescent="0.25">
      <c r="B225" s="96" t="s">
        <v>586</v>
      </c>
      <c r="C225" s="108" t="s">
        <v>278</v>
      </c>
      <c r="D225" s="21" t="s">
        <v>326</v>
      </c>
      <c r="E225" s="14" t="s">
        <v>9</v>
      </c>
      <c r="F225" s="149">
        <v>6</v>
      </c>
      <c r="G225" s="119"/>
      <c r="H225" s="119"/>
      <c r="I225" s="93"/>
      <c r="J225" s="156"/>
      <c r="K225" s="64"/>
    </row>
    <row r="226" spans="2:11" s="8" customFormat="1" ht="139.5" customHeight="1" x14ac:dyDescent="0.25">
      <c r="B226" s="96" t="s">
        <v>587</v>
      </c>
      <c r="C226" s="108" t="s">
        <v>279</v>
      </c>
      <c r="D226" s="21" t="s">
        <v>326</v>
      </c>
      <c r="E226" s="14" t="s">
        <v>9</v>
      </c>
      <c r="F226" s="149">
        <v>1</v>
      </c>
      <c r="G226" s="119"/>
      <c r="H226" s="119"/>
      <c r="I226" s="93"/>
      <c r="J226" s="156"/>
      <c r="K226" s="64"/>
    </row>
    <row r="227" spans="2:11" s="8" customFormat="1" ht="142.5" customHeight="1" x14ac:dyDescent="0.25">
      <c r="B227" s="96" t="s">
        <v>588</v>
      </c>
      <c r="C227" s="108" t="s">
        <v>280</v>
      </c>
      <c r="D227" s="21" t="s">
        <v>326</v>
      </c>
      <c r="E227" s="14" t="s">
        <v>9</v>
      </c>
      <c r="F227" s="154" t="s">
        <v>315</v>
      </c>
      <c r="G227" s="93"/>
      <c r="H227" s="93"/>
      <c r="I227" s="92"/>
      <c r="J227" s="94"/>
      <c r="K227" s="64"/>
    </row>
    <row r="228" spans="2:11" s="8" customFormat="1" ht="117" customHeight="1" x14ac:dyDescent="0.25">
      <c r="B228" s="96" t="s">
        <v>589</v>
      </c>
      <c r="C228" s="108" t="s">
        <v>281</v>
      </c>
      <c r="D228" s="21" t="s">
        <v>326</v>
      </c>
      <c r="E228" s="14" t="s">
        <v>9</v>
      </c>
      <c r="F228" s="149">
        <v>1</v>
      </c>
      <c r="G228" s="119"/>
      <c r="H228" s="119"/>
      <c r="I228" s="93"/>
      <c r="J228" s="156"/>
      <c r="K228" s="64"/>
    </row>
    <row r="229" spans="2:11" s="8" customFormat="1" ht="116.25" customHeight="1" x14ac:dyDescent="0.25">
      <c r="B229" s="96" t="s">
        <v>590</v>
      </c>
      <c r="C229" s="108" t="s">
        <v>282</v>
      </c>
      <c r="D229" s="21" t="s">
        <v>326</v>
      </c>
      <c r="E229" s="14" t="s">
        <v>9</v>
      </c>
      <c r="F229" s="154" t="s">
        <v>315</v>
      </c>
      <c r="G229" s="93"/>
      <c r="H229" s="93"/>
      <c r="I229" s="92"/>
      <c r="J229" s="94"/>
      <c r="K229" s="64"/>
    </row>
    <row r="230" spans="2:11" s="8" customFormat="1" ht="81" customHeight="1" x14ac:dyDescent="0.25">
      <c r="B230" s="96" t="s">
        <v>591</v>
      </c>
      <c r="C230" s="108" t="s">
        <v>283</v>
      </c>
      <c r="D230" s="21" t="s">
        <v>326</v>
      </c>
      <c r="E230" s="14" t="s">
        <v>9</v>
      </c>
      <c r="F230" s="149">
        <v>3</v>
      </c>
      <c r="G230" s="119"/>
      <c r="H230" s="119"/>
      <c r="I230" s="93"/>
      <c r="J230" s="156"/>
      <c r="K230" s="64"/>
    </row>
    <row r="231" spans="2:11" s="8" customFormat="1" ht="61.5" customHeight="1" x14ac:dyDescent="0.25">
      <c r="B231" s="96" t="s">
        <v>592</v>
      </c>
      <c r="C231" s="108" t="s">
        <v>284</v>
      </c>
      <c r="D231" s="21" t="s">
        <v>326</v>
      </c>
      <c r="E231" s="14" t="s">
        <v>9</v>
      </c>
      <c r="F231" s="149">
        <v>13</v>
      </c>
      <c r="G231" s="119"/>
      <c r="H231" s="119"/>
      <c r="I231" s="93"/>
      <c r="J231" s="156"/>
      <c r="K231" s="64"/>
    </row>
    <row r="232" spans="2:11" s="8" customFormat="1" ht="66.75" customHeight="1" x14ac:dyDescent="0.25">
      <c r="B232" s="96" t="s">
        <v>593</v>
      </c>
      <c r="C232" s="108" t="s">
        <v>285</v>
      </c>
      <c r="D232" s="21" t="s">
        <v>326</v>
      </c>
      <c r="E232" s="14" t="s">
        <v>9</v>
      </c>
      <c r="F232" s="154" t="s">
        <v>315</v>
      </c>
      <c r="G232" s="93"/>
      <c r="H232" s="93"/>
      <c r="I232" s="92"/>
      <c r="J232" s="94"/>
      <c r="K232" s="64"/>
    </row>
    <row r="233" spans="2:11" s="8" customFormat="1" ht="48" customHeight="1" x14ac:dyDescent="0.25">
      <c r="B233" s="96" t="s">
        <v>594</v>
      </c>
      <c r="C233" s="108" t="s">
        <v>286</v>
      </c>
      <c r="D233" s="21" t="s">
        <v>326</v>
      </c>
      <c r="E233" s="14" t="s">
        <v>9</v>
      </c>
      <c r="F233" s="149">
        <v>4</v>
      </c>
      <c r="G233" s="119"/>
      <c r="H233" s="119"/>
      <c r="I233" s="93"/>
      <c r="J233" s="156"/>
      <c r="K233" s="64"/>
    </row>
    <row r="234" spans="2:11" s="8" customFormat="1" x14ac:dyDescent="0.25">
      <c r="B234" s="96" t="s">
        <v>595</v>
      </c>
      <c r="C234" s="108" t="s">
        <v>287</v>
      </c>
      <c r="D234" s="21" t="s">
        <v>326</v>
      </c>
      <c r="E234" s="14" t="s">
        <v>6</v>
      </c>
      <c r="F234" s="149">
        <v>3</v>
      </c>
      <c r="G234" s="119"/>
      <c r="H234" s="119"/>
      <c r="I234" s="93"/>
      <c r="J234" s="156"/>
      <c r="K234" s="64"/>
    </row>
    <row r="235" spans="2:11" s="8" customFormat="1" ht="63.75" customHeight="1" x14ac:dyDescent="0.25">
      <c r="B235" s="96" t="s">
        <v>596</v>
      </c>
      <c r="C235" s="108" t="s">
        <v>288</v>
      </c>
      <c r="D235" s="21" t="s">
        <v>326</v>
      </c>
      <c r="E235" s="14" t="s">
        <v>6</v>
      </c>
      <c r="F235" s="154" t="s">
        <v>315</v>
      </c>
      <c r="G235" s="93"/>
      <c r="H235" s="93"/>
      <c r="I235" s="92"/>
      <c r="J235" s="94"/>
      <c r="K235" s="64"/>
    </row>
    <row r="236" spans="2:11" s="8" customFormat="1" ht="27" customHeight="1" x14ac:dyDescent="0.25">
      <c r="B236" s="96" t="s">
        <v>597</v>
      </c>
      <c r="C236" s="108" t="s">
        <v>289</v>
      </c>
      <c r="D236" s="21" t="s">
        <v>326</v>
      </c>
      <c r="E236" s="14" t="s">
        <v>6</v>
      </c>
      <c r="F236" s="154" t="s">
        <v>315</v>
      </c>
      <c r="G236" s="93"/>
      <c r="H236" s="93"/>
      <c r="I236" s="92"/>
      <c r="J236" s="94"/>
      <c r="K236" s="64"/>
    </row>
    <row r="237" spans="2:11" s="8" customFormat="1" ht="27" customHeight="1" x14ac:dyDescent="0.25">
      <c r="B237" s="96" t="s">
        <v>598</v>
      </c>
      <c r="C237" s="108" t="s">
        <v>290</v>
      </c>
      <c r="D237" s="21" t="s">
        <v>326</v>
      </c>
      <c r="E237" s="21" t="s">
        <v>6</v>
      </c>
      <c r="F237" s="154" t="s">
        <v>315</v>
      </c>
      <c r="G237" s="93"/>
      <c r="H237" s="93"/>
      <c r="I237" s="92"/>
      <c r="J237" s="94"/>
      <c r="K237" s="64"/>
    </row>
    <row r="238" spans="2:11" s="8" customFormat="1" ht="27" customHeight="1" x14ac:dyDescent="0.25">
      <c r="B238" s="96" t="s">
        <v>599</v>
      </c>
      <c r="C238" s="108" t="s">
        <v>291</v>
      </c>
      <c r="D238" s="21" t="s">
        <v>326</v>
      </c>
      <c r="E238" s="21" t="s">
        <v>6</v>
      </c>
      <c r="F238" s="149">
        <f>0.75*6.3</f>
        <v>4.7249999999999996</v>
      </c>
      <c r="G238" s="119"/>
      <c r="H238" s="119"/>
      <c r="I238" s="93"/>
      <c r="J238" s="156"/>
      <c r="K238" s="64"/>
    </row>
    <row r="239" spans="2:11" s="8" customFormat="1" ht="48.75" customHeight="1" x14ac:dyDescent="0.25">
      <c r="B239" s="33" t="s">
        <v>600</v>
      </c>
      <c r="C239" s="117" t="s">
        <v>317</v>
      </c>
      <c r="D239" s="21" t="s">
        <v>326</v>
      </c>
      <c r="E239" s="21" t="s">
        <v>9</v>
      </c>
      <c r="F239" s="149">
        <v>1</v>
      </c>
      <c r="G239" s="119"/>
      <c r="H239" s="119"/>
      <c r="I239" s="93"/>
      <c r="J239" s="156"/>
      <c r="K239" s="64"/>
    </row>
    <row r="240" spans="2:11" s="8" customFormat="1" ht="30" customHeight="1" x14ac:dyDescent="0.25">
      <c r="B240" s="32" t="s">
        <v>601</v>
      </c>
      <c r="C240" s="110" t="s">
        <v>198</v>
      </c>
      <c r="D240" s="110"/>
      <c r="E240" s="36"/>
      <c r="F240" s="153"/>
      <c r="G240" s="84"/>
      <c r="H240" s="84"/>
      <c r="I240" s="84"/>
      <c r="J240" s="141"/>
      <c r="K240" s="64"/>
    </row>
    <row r="241" spans="2:11" s="7" customFormat="1" ht="27" customHeight="1" x14ac:dyDescent="0.55000000000000004">
      <c r="B241" s="58" t="s">
        <v>602</v>
      </c>
      <c r="C241" s="103" t="s">
        <v>180</v>
      </c>
      <c r="D241" s="21" t="s">
        <v>326</v>
      </c>
      <c r="E241" s="14" t="s">
        <v>6</v>
      </c>
      <c r="F241" s="149">
        <f>3*0.7</f>
        <v>2.0999999999999996</v>
      </c>
      <c r="G241" s="82"/>
      <c r="H241" s="119"/>
      <c r="I241" s="130"/>
      <c r="J241" s="156"/>
      <c r="K241" s="64"/>
    </row>
    <row r="242" spans="2:11" s="7" customFormat="1" ht="27" customHeight="1" x14ac:dyDescent="0.55000000000000004">
      <c r="B242" s="58" t="s">
        <v>603</v>
      </c>
      <c r="C242" s="103" t="s">
        <v>60</v>
      </c>
      <c r="D242" s="21" t="s">
        <v>326</v>
      </c>
      <c r="E242" s="14" t="s">
        <v>6</v>
      </c>
      <c r="F242" s="149">
        <f>(0.93+2.2+0.75)*0.7+0.65</f>
        <v>3.3660000000000001</v>
      </c>
      <c r="G242" s="82"/>
      <c r="H242" s="119"/>
      <c r="I242" s="130"/>
      <c r="J242" s="156"/>
      <c r="K242" s="64"/>
    </row>
    <row r="243" spans="2:11" s="7" customFormat="1" ht="35.25" customHeight="1" x14ac:dyDescent="0.55000000000000004">
      <c r="B243" s="58" t="s">
        <v>604</v>
      </c>
      <c r="C243" s="103" t="s">
        <v>181</v>
      </c>
      <c r="D243" s="21" t="s">
        <v>326</v>
      </c>
      <c r="E243" s="14" t="s">
        <v>6</v>
      </c>
      <c r="F243" s="149">
        <f>2.6*0.55</f>
        <v>1.4300000000000002</v>
      </c>
      <c r="G243" s="82"/>
      <c r="H243" s="119"/>
      <c r="I243" s="130"/>
      <c r="J243" s="156"/>
      <c r="K243" s="64"/>
    </row>
    <row r="244" spans="2:11" s="7" customFormat="1" ht="24" x14ac:dyDescent="0.55000000000000004">
      <c r="B244" s="58" t="s">
        <v>605</v>
      </c>
      <c r="C244" s="103" t="s">
        <v>182</v>
      </c>
      <c r="D244" s="21" t="s">
        <v>326</v>
      </c>
      <c r="E244" s="14" t="s">
        <v>7</v>
      </c>
      <c r="F244" s="154" t="s">
        <v>315</v>
      </c>
      <c r="G244" s="82"/>
      <c r="H244" s="120"/>
      <c r="I244" s="15"/>
      <c r="J244" s="16"/>
      <c r="K244" s="64"/>
    </row>
    <row r="245" spans="2:11" s="7" customFormat="1" ht="24" x14ac:dyDescent="0.55000000000000004">
      <c r="B245" s="58" t="s">
        <v>606</v>
      </c>
      <c r="C245" s="103" t="s">
        <v>183</v>
      </c>
      <c r="D245" s="21" t="s">
        <v>326</v>
      </c>
      <c r="E245" s="14" t="s">
        <v>7</v>
      </c>
      <c r="F245" s="149">
        <f>0.95+0.85+0.85+0.5+2.2+3.15+2+2+0.75</f>
        <v>13.25</v>
      </c>
      <c r="G245" s="82"/>
      <c r="H245" s="119"/>
      <c r="I245" s="130"/>
      <c r="J245" s="156"/>
      <c r="K245" s="64"/>
    </row>
    <row r="246" spans="2:11" s="8" customFormat="1" ht="27" customHeight="1" x14ac:dyDescent="0.25">
      <c r="B246" s="32" t="s">
        <v>607</v>
      </c>
      <c r="C246" s="110" t="s">
        <v>184</v>
      </c>
      <c r="D246" s="110"/>
      <c r="E246" s="36"/>
      <c r="F246" s="153"/>
      <c r="G246" s="84"/>
      <c r="H246" s="84"/>
      <c r="I246" s="84"/>
      <c r="J246" s="141"/>
      <c r="K246" s="64"/>
    </row>
    <row r="247" spans="2:11" s="9" customFormat="1" ht="48" x14ac:dyDescent="0.55000000000000004">
      <c r="B247" s="58" t="s">
        <v>608</v>
      </c>
      <c r="C247" s="103" t="s">
        <v>62</v>
      </c>
      <c r="D247" s="21" t="s">
        <v>326</v>
      </c>
      <c r="E247" s="17" t="s">
        <v>9</v>
      </c>
      <c r="F247" s="149">
        <v>4</v>
      </c>
      <c r="G247" s="83"/>
      <c r="H247" s="119"/>
      <c r="I247" s="131"/>
      <c r="J247" s="156"/>
      <c r="K247" s="64"/>
    </row>
    <row r="248" spans="2:11" s="9" customFormat="1" ht="24" x14ac:dyDescent="0.55000000000000004">
      <c r="B248" s="58" t="s">
        <v>609</v>
      </c>
      <c r="C248" s="103" t="s">
        <v>63</v>
      </c>
      <c r="D248" s="21" t="s">
        <v>326</v>
      </c>
      <c r="E248" s="17" t="s">
        <v>9</v>
      </c>
      <c r="F248" s="149">
        <v>1</v>
      </c>
      <c r="G248" s="83"/>
      <c r="H248" s="119"/>
      <c r="I248" s="131"/>
      <c r="J248" s="156"/>
      <c r="K248" s="64"/>
    </row>
    <row r="249" spans="2:11" s="9" customFormat="1" ht="48" x14ac:dyDescent="0.55000000000000004">
      <c r="B249" s="58" t="s">
        <v>610</v>
      </c>
      <c r="C249" s="103" t="s">
        <v>61</v>
      </c>
      <c r="D249" s="21" t="s">
        <v>326</v>
      </c>
      <c r="E249" s="17" t="s">
        <v>9</v>
      </c>
      <c r="F249" s="149">
        <v>5</v>
      </c>
      <c r="G249" s="83"/>
      <c r="H249" s="119"/>
      <c r="I249" s="131"/>
      <c r="J249" s="156"/>
      <c r="K249" s="64"/>
    </row>
    <row r="250" spans="2:11" s="9" customFormat="1" ht="27" customHeight="1" x14ac:dyDescent="0.55000000000000004">
      <c r="B250" s="58" t="s">
        <v>611</v>
      </c>
      <c r="C250" s="103" t="s">
        <v>64</v>
      </c>
      <c r="D250" s="21" t="s">
        <v>326</v>
      </c>
      <c r="E250" s="17" t="s">
        <v>7</v>
      </c>
      <c r="F250" s="154" t="s">
        <v>315</v>
      </c>
      <c r="G250" s="83"/>
      <c r="H250" s="85"/>
      <c r="I250" s="18"/>
      <c r="J250" s="19"/>
      <c r="K250" s="64"/>
    </row>
    <row r="251" spans="2:11" s="9" customFormat="1" ht="27" customHeight="1" x14ac:dyDescent="0.55000000000000004">
      <c r="B251" s="58" t="s">
        <v>612</v>
      </c>
      <c r="C251" s="103" t="s">
        <v>65</v>
      </c>
      <c r="D251" s="21" t="s">
        <v>326</v>
      </c>
      <c r="E251" s="17" t="s">
        <v>9</v>
      </c>
      <c r="F251" s="154" t="s">
        <v>315</v>
      </c>
      <c r="G251" s="83"/>
      <c r="H251" s="85"/>
      <c r="I251" s="18"/>
      <c r="J251" s="19"/>
      <c r="K251" s="64"/>
    </row>
    <row r="252" spans="2:11" s="9" customFormat="1" ht="27" customHeight="1" x14ac:dyDescent="0.55000000000000004">
      <c r="B252" s="58" t="s">
        <v>613</v>
      </c>
      <c r="C252" s="103" t="s">
        <v>66</v>
      </c>
      <c r="D252" s="21" t="s">
        <v>326</v>
      </c>
      <c r="E252" s="17" t="s">
        <v>4</v>
      </c>
      <c r="F252" s="149">
        <v>1</v>
      </c>
      <c r="G252" s="83"/>
      <c r="H252" s="119"/>
      <c r="I252" s="131"/>
      <c r="J252" s="156"/>
      <c r="K252" s="64"/>
    </row>
    <row r="253" spans="2:11" s="9" customFormat="1" ht="27" customHeight="1" x14ac:dyDescent="0.55000000000000004">
      <c r="B253" s="58" t="s">
        <v>614</v>
      </c>
      <c r="C253" s="103" t="s">
        <v>185</v>
      </c>
      <c r="D253" s="21" t="s">
        <v>326</v>
      </c>
      <c r="E253" s="17" t="s">
        <v>7</v>
      </c>
      <c r="F253" s="149">
        <f>4+2.6+3.15</f>
        <v>9.75</v>
      </c>
      <c r="G253" s="83"/>
      <c r="H253" s="119"/>
      <c r="I253" s="131"/>
      <c r="J253" s="156"/>
      <c r="K253" s="64"/>
    </row>
    <row r="254" spans="2:11" s="8" customFormat="1" ht="27" customHeight="1" x14ac:dyDescent="0.25">
      <c r="B254" s="32" t="s">
        <v>615</v>
      </c>
      <c r="C254" s="110" t="s">
        <v>186</v>
      </c>
      <c r="D254" s="110"/>
      <c r="E254" s="36"/>
      <c r="F254" s="153"/>
      <c r="G254" s="84"/>
      <c r="H254" s="84"/>
      <c r="I254" s="84"/>
      <c r="J254" s="141"/>
      <c r="K254" s="64"/>
    </row>
    <row r="255" spans="2:11" s="9" customFormat="1" ht="27" customHeight="1" x14ac:dyDescent="0.55000000000000004">
      <c r="B255" s="58" t="s">
        <v>616</v>
      </c>
      <c r="C255" s="103" t="s">
        <v>187</v>
      </c>
      <c r="D255" s="21" t="s">
        <v>326</v>
      </c>
      <c r="E255" s="17" t="s">
        <v>9</v>
      </c>
      <c r="F255" s="149">
        <v>4</v>
      </c>
      <c r="G255" s="83"/>
      <c r="H255" s="119"/>
      <c r="I255" s="131"/>
      <c r="J255" s="156"/>
      <c r="K255" s="64"/>
    </row>
    <row r="256" spans="2:11" s="9" customFormat="1" ht="27" customHeight="1" x14ac:dyDescent="0.55000000000000004">
      <c r="B256" s="58" t="s">
        <v>617</v>
      </c>
      <c r="C256" s="103" t="s">
        <v>188</v>
      </c>
      <c r="D256" s="21" t="s">
        <v>326</v>
      </c>
      <c r="E256" s="17" t="s">
        <v>9</v>
      </c>
      <c r="F256" s="149">
        <v>5</v>
      </c>
      <c r="G256" s="83"/>
      <c r="H256" s="119"/>
      <c r="I256" s="131"/>
      <c r="J256" s="156"/>
      <c r="K256" s="64"/>
    </row>
    <row r="257" spans="2:11" s="9" customFormat="1" ht="27" customHeight="1" x14ac:dyDescent="0.55000000000000004">
      <c r="B257" s="58" t="s">
        <v>618</v>
      </c>
      <c r="C257" s="103" t="s">
        <v>189</v>
      </c>
      <c r="D257" s="21" t="s">
        <v>326</v>
      </c>
      <c r="E257" s="17" t="s">
        <v>9</v>
      </c>
      <c r="F257" s="154" t="s">
        <v>315</v>
      </c>
      <c r="G257" s="83"/>
      <c r="H257" s="85"/>
      <c r="I257" s="18"/>
      <c r="J257" s="19"/>
      <c r="K257" s="64"/>
    </row>
    <row r="258" spans="2:11" s="9" customFormat="1" ht="27" customHeight="1" x14ac:dyDescent="0.55000000000000004">
      <c r="B258" s="58" t="s">
        <v>619</v>
      </c>
      <c r="C258" s="103" t="s">
        <v>190</v>
      </c>
      <c r="D258" s="21" t="s">
        <v>326</v>
      </c>
      <c r="E258" s="17" t="s">
        <v>9</v>
      </c>
      <c r="F258" s="149">
        <v>1</v>
      </c>
      <c r="G258" s="83"/>
      <c r="H258" s="119"/>
      <c r="I258" s="131"/>
      <c r="J258" s="156"/>
      <c r="K258" s="64"/>
    </row>
    <row r="259" spans="2:11" s="9" customFormat="1" ht="27" customHeight="1" x14ac:dyDescent="0.55000000000000004">
      <c r="B259" s="58" t="s">
        <v>620</v>
      </c>
      <c r="C259" s="103" t="s">
        <v>191</v>
      </c>
      <c r="D259" s="21" t="s">
        <v>326</v>
      </c>
      <c r="E259" s="17" t="s">
        <v>9</v>
      </c>
      <c r="F259" s="149">
        <v>1</v>
      </c>
      <c r="G259" s="83"/>
      <c r="H259" s="119"/>
      <c r="I259" s="131"/>
      <c r="J259" s="156"/>
      <c r="K259" s="64"/>
    </row>
    <row r="260" spans="2:11" s="9" customFormat="1" ht="27" customHeight="1" x14ac:dyDescent="0.55000000000000004">
      <c r="B260" s="58" t="s">
        <v>621</v>
      </c>
      <c r="C260" s="103" t="s">
        <v>192</v>
      </c>
      <c r="D260" s="21" t="s">
        <v>326</v>
      </c>
      <c r="E260" s="17" t="s">
        <v>9</v>
      </c>
      <c r="F260" s="149">
        <v>7</v>
      </c>
      <c r="G260" s="83"/>
      <c r="H260" s="119"/>
      <c r="I260" s="131"/>
      <c r="J260" s="156"/>
      <c r="K260" s="64"/>
    </row>
    <row r="261" spans="2:11" s="9" customFormat="1" ht="31.5" customHeight="1" x14ac:dyDescent="0.55000000000000004">
      <c r="B261" s="58" t="s">
        <v>622</v>
      </c>
      <c r="C261" s="103" t="s">
        <v>296</v>
      </c>
      <c r="D261" s="21" t="s">
        <v>326</v>
      </c>
      <c r="E261" s="17" t="s">
        <v>9</v>
      </c>
      <c r="F261" s="149">
        <v>2</v>
      </c>
      <c r="G261" s="83"/>
      <c r="H261" s="119"/>
      <c r="I261" s="131"/>
      <c r="J261" s="156"/>
      <c r="K261" s="64"/>
    </row>
    <row r="262" spans="2:11" s="9" customFormat="1" ht="27" customHeight="1" x14ac:dyDescent="0.55000000000000004">
      <c r="B262" s="58" t="s">
        <v>623</v>
      </c>
      <c r="C262" s="103" t="s">
        <v>193</v>
      </c>
      <c r="D262" s="21" t="s">
        <v>326</v>
      </c>
      <c r="E262" s="17" t="s">
        <v>9</v>
      </c>
      <c r="F262" s="149">
        <v>2</v>
      </c>
      <c r="G262" s="83"/>
      <c r="H262" s="119"/>
      <c r="I262" s="131"/>
      <c r="J262" s="156"/>
      <c r="K262" s="64"/>
    </row>
    <row r="263" spans="2:11" s="9" customFormat="1" ht="27" customHeight="1" x14ac:dyDescent="0.55000000000000004">
      <c r="B263" s="58" t="s">
        <v>624</v>
      </c>
      <c r="C263" s="103" t="s">
        <v>236</v>
      </c>
      <c r="D263" s="21" t="s">
        <v>326</v>
      </c>
      <c r="E263" s="17" t="s">
        <v>9</v>
      </c>
      <c r="F263" s="154" t="s">
        <v>315</v>
      </c>
      <c r="G263" s="83"/>
      <c r="H263" s="85"/>
      <c r="I263" s="18"/>
      <c r="J263" s="16"/>
      <c r="K263" s="64"/>
    </row>
    <row r="264" spans="2:11" s="8" customFormat="1" ht="27" customHeight="1" x14ac:dyDescent="0.25">
      <c r="B264" s="32" t="s">
        <v>625</v>
      </c>
      <c r="C264" s="110" t="s">
        <v>207</v>
      </c>
      <c r="D264" s="110"/>
      <c r="E264" s="36"/>
      <c r="F264" s="153"/>
      <c r="G264" s="84"/>
      <c r="H264" s="84"/>
      <c r="I264" s="84"/>
      <c r="J264" s="141"/>
      <c r="K264" s="64"/>
    </row>
    <row r="265" spans="2:11" s="9" customFormat="1" ht="35.25" customHeight="1" x14ac:dyDescent="0.55000000000000004">
      <c r="B265" s="58" t="s">
        <v>626</v>
      </c>
      <c r="C265" s="107" t="s">
        <v>67</v>
      </c>
      <c r="D265" s="21" t="s">
        <v>326</v>
      </c>
      <c r="E265" s="21" t="s">
        <v>9</v>
      </c>
      <c r="F265" s="149">
        <v>4</v>
      </c>
      <c r="G265" s="83"/>
      <c r="H265" s="119"/>
      <c r="I265" s="130"/>
      <c r="J265" s="156"/>
      <c r="K265" s="64"/>
    </row>
    <row r="266" spans="2:11" s="7" customFormat="1" ht="27" customHeight="1" x14ac:dyDescent="0.55000000000000004">
      <c r="B266" s="58" t="s">
        <v>627</v>
      </c>
      <c r="C266" s="105" t="s">
        <v>68</v>
      </c>
      <c r="D266" s="21" t="s">
        <v>326</v>
      </c>
      <c r="E266" s="14" t="s">
        <v>9</v>
      </c>
      <c r="F266" s="149">
        <v>5</v>
      </c>
      <c r="G266" s="83"/>
      <c r="H266" s="119"/>
      <c r="I266" s="130"/>
      <c r="J266" s="156"/>
      <c r="K266" s="64"/>
    </row>
    <row r="267" spans="2:11" s="7" customFormat="1" ht="27" customHeight="1" x14ac:dyDescent="0.55000000000000004">
      <c r="B267" s="58" t="s">
        <v>628</v>
      </c>
      <c r="C267" s="105" t="s">
        <v>83</v>
      </c>
      <c r="D267" s="21" t="s">
        <v>326</v>
      </c>
      <c r="E267" s="14" t="s">
        <v>9</v>
      </c>
      <c r="F267" s="149">
        <v>2</v>
      </c>
      <c r="G267" s="83"/>
      <c r="H267" s="119"/>
      <c r="I267" s="130"/>
      <c r="J267" s="156"/>
      <c r="K267" s="64"/>
    </row>
    <row r="268" spans="2:11" s="7" customFormat="1" ht="34.5" customHeight="1" x14ac:dyDescent="0.55000000000000004">
      <c r="B268" s="58" t="s">
        <v>629</v>
      </c>
      <c r="C268" s="105" t="s">
        <v>84</v>
      </c>
      <c r="D268" s="21" t="s">
        <v>326</v>
      </c>
      <c r="E268" s="14" t="s">
        <v>9</v>
      </c>
      <c r="F268" s="149">
        <v>2</v>
      </c>
      <c r="G268" s="82"/>
      <c r="H268" s="119"/>
      <c r="I268" s="130"/>
      <c r="J268" s="156"/>
      <c r="K268" s="64"/>
    </row>
    <row r="269" spans="2:11" s="9" customFormat="1" ht="27" customHeight="1" x14ac:dyDescent="0.55000000000000004">
      <c r="B269" s="58" t="s">
        <v>630</v>
      </c>
      <c r="C269" s="107" t="s">
        <v>69</v>
      </c>
      <c r="D269" s="21" t="s">
        <v>326</v>
      </c>
      <c r="E269" s="21" t="s">
        <v>9</v>
      </c>
      <c r="F269" s="149">
        <v>2</v>
      </c>
      <c r="G269" s="83"/>
      <c r="H269" s="119"/>
      <c r="I269" s="131"/>
      <c r="J269" s="156"/>
      <c r="K269" s="64"/>
    </row>
    <row r="270" spans="2:11" s="9" customFormat="1" ht="27" customHeight="1" x14ac:dyDescent="0.55000000000000004">
      <c r="B270" s="58" t="s">
        <v>631</v>
      </c>
      <c r="C270" s="103" t="s">
        <v>194</v>
      </c>
      <c r="D270" s="21" t="s">
        <v>326</v>
      </c>
      <c r="E270" s="21" t="s">
        <v>9</v>
      </c>
      <c r="F270" s="154" t="s">
        <v>315</v>
      </c>
      <c r="G270" s="83"/>
      <c r="H270" s="85"/>
      <c r="I270" s="18"/>
      <c r="J270" s="19"/>
      <c r="K270" s="64"/>
    </row>
    <row r="271" spans="2:11" s="9" customFormat="1" ht="27" customHeight="1" x14ac:dyDescent="0.55000000000000004">
      <c r="B271" s="58" t="s">
        <v>632</v>
      </c>
      <c r="C271" s="103" t="s">
        <v>237</v>
      </c>
      <c r="D271" s="21" t="s">
        <v>326</v>
      </c>
      <c r="E271" s="21" t="s">
        <v>9</v>
      </c>
      <c r="F271" s="154" t="s">
        <v>315</v>
      </c>
      <c r="G271" s="83"/>
      <c r="H271" s="85"/>
      <c r="I271" s="18"/>
      <c r="J271" s="19"/>
      <c r="K271" s="64"/>
    </row>
    <row r="272" spans="2:11" s="8" customFormat="1" ht="27" customHeight="1" x14ac:dyDescent="0.25">
      <c r="B272" s="32" t="s">
        <v>633</v>
      </c>
      <c r="C272" s="110" t="s">
        <v>208</v>
      </c>
      <c r="D272" s="110"/>
      <c r="E272" s="36"/>
      <c r="F272" s="153"/>
      <c r="G272" s="84"/>
      <c r="H272" s="84"/>
      <c r="I272" s="84"/>
      <c r="J272" s="141"/>
      <c r="K272" s="64"/>
    </row>
    <row r="273" spans="2:11" s="7" customFormat="1" ht="27" customHeight="1" x14ac:dyDescent="0.55000000000000004">
      <c r="B273" s="58" t="s">
        <v>634</v>
      </c>
      <c r="C273" s="111" t="s">
        <v>197</v>
      </c>
      <c r="D273" s="21" t="s">
        <v>326</v>
      </c>
      <c r="E273" s="21" t="s">
        <v>7</v>
      </c>
      <c r="F273" s="149">
        <v>350</v>
      </c>
      <c r="G273" s="82"/>
      <c r="H273" s="120"/>
      <c r="I273" s="130"/>
      <c r="J273" s="156"/>
      <c r="K273" s="64"/>
    </row>
    <row r="274" spans="2:11" s="7" customFormat="1" ht="34.5" customHeight="1" x14ac:dyDescent="0.55000000000000004">
      <c r="B274" s="58" t="s">
        <v>635</v>
      </c>
      <c r="C274" s="107" t="s">
        <v>258</v>
      </c>
      <c r="D274" s="21" t="s">
        <v>326</v>
      </c>
      <c r="E274" s="21" t="s">
        <v>7</v>
      </c>
      <c r="F274" s="149">
        <v>75</v>
      </c>
      <c r="G274" s="82"/>
      <c r="H274" s="120"/>
      <c r="I274" s="130"/>
      <c r="J274" s="156"/>
      <c r="K274" s="64"/>
    </row>
    <row r="275" spans="2:11" s="7" customFormat="1" ht="27" customHeight="1" x14ac:dyDescent="0.55000000000000004">
      <c r="B275" s="58" t="s">
        <v>636</v>
      </c>
      <c r="C275" s="112" t="s">
        <v>259</v>
      </c>
      <c r="D275" s="21" t="s">
        <v>326</v>
      </c>
      <c r="E275" s="21" t="s">
        <v>7</v>
      </c>
      <c r="F275" s="149">
        <v>20</v>
      </c>
      <c r="G275" s="82"/>
      <c r="H275" s="120"/>
      <c r="I275" s="130"/>
      <c r="J275" s="156"/>
      <c r="K275" s="64"/>
    </row>
    <row r="276" spans="2:11" s="7" customFormat="1" ht="27" customHeight="1" x14ac:dyDescent="0.55000000000000004">
      <c r="B276" s="58" t="s">
        <v>637</v>
      </c>
      <c r="C276" s="107" t="s">
        <v>260</v>
      </c>
      <c r="D276" s="21" t="s">
        <v>326</v>
      </c>
      <c r="E276" s="21" t="s">
        <v>7</v>
      </c>
      <c r="F276" s="149">
        <v>20</v>
      </c>
      <c r="G276" s="82"/>
      <c r="H276" s="120"/>
      <c r="I276" s="130"/>
      <c r="J276" s="156"/>
      <c r="K276" s="64"/>
    </row>
    <row r="277" spans="2:11" s="7" customFormat="1" ht="34.5" customHeight="1" x14ac:dyDescent="0.55000000000000004">
      <c r="B277" s="58" t="s">
        <v>638</v>
      </c>
      <c r="C277" s="107" t="s">
        <v>328</v>
      </c>
      <c r="D277" s="21" t="s">
        <v>326</v>
      </c>
      <c r="E277" s="21" t="s">
        <v>9</v>
      </c>
      <c r="F277" s="149">
        <v>37</v>
      </c>
      <c r="G277" s="82"/>
      <c r="H277" s="120"/>
      <c r="I277" s="130"/>
      <c r="J277" s="156"/>
      <c r="K277" s="64"/>
    </row>
    <row r="278" spans="2:11" s="7" customFormat="1" ht="27" customHeight="1" x14ac:dyDescent="0.55000000000000004">
      <c r="B278" s="58" t="s">
        <v>639</v>
      </c>
      <c r="C278" s="107" t="s">
        <v>329</v>
      </c>
      <c r="D278" s="21" t="s">
        <v>326</v>
      </c>
      <c r="E278" s="21" t="s">
        <v>9</v>
      </c>
      <c r="F278" s="149">
        <v>84</v>
      </c>
      <c r="G278" s="82"/>
      <c r="H278" s="120"/>
      <c r="I278" s="130"/>
      <c r="J278" s="156"/>
      <c r="K278" s="64"/>
    </row>
    <row r="279" spans="2:11" s="7" customFormat="1" ht="27" customHeight="1" x14ac:dyDescent="0.55000000000000004">
      <c r="B279" s="58" t="s">
        <v>640</v>
      </c>
      <c r="C279" s="107" t="s">
        <v>261</v>
      </c>
      <c r="D279" s="21" t="s">
        <v>326</v>
      </c>
      <c r="E279" s="21" t="s">
        <v>9</v>
      </c>
      <c r="F279" s="149">
        <v>17</v>
      </c>
      <c r="G279" s="82"/>
      <c r="H279" s="120"/>
      <c r="I279" s="130"/>
      <c r="J279" s="156"/>
      <c r="K279" s="64"/>
    </row>
    <row r="280" spans="2:11" s="7" customFormat="1" ht="34.5" customHeight="1" x14ac:dyDescent="0.55000000000000004">
      <c r="B280" s="58" t="s">
        <v>641</v>
      </c>
      <c r="C280" s="107" t="s">
        <v>330</v>
      </c>
      <c r="D280" s="21" t="s">
        <v>326</v>
      </c>
      <c r="E280" s="21" t="s">
        <v>9</v>
      </c>
      <c r="F280" s="149">
        <v>3</v>
      </c>
      <c r="G280" s="82"/>
      <c r="H280" s="120"/>
      <c r="I280" s="130"/>
      <c r="J280" s="156"/>
      <c r="K280" s="64"/>
    </row>
    <row r="281" spans="2:11" s="7" customFormat="1" ht="34.5" customHeight="1" x14ac:dyDescent="0.55000000000000004">
      <c r="B281" s="58" t="s">
        <v>642</v>
      </c>
      <c r="C281" s="107" t="s">
        <v>263</v>
      </c>
      <c r="D281" s="21" t="s">
        <v>326</v>
      </c>
      <c r="E281" s="21" t="s">
        <v>7</v>
      </c>
      <c r="F281" s="149">
        <v>1860</v>
      </c>
      <c r="G281" s="82"/>
      <c r="H281" s="120"/>
      <c r="I281" s="130"/>
      <c r="J281" s="156"/>
      <c r="K281" s="64"/>
    </row>
    <row r="282" spans="2:11" s="9" customFormat="1" ht="27" customHeight="1" x14ac:dyDescent="0.55000000000000004">
      <c r="B282" s="58" t="s">
        <v>643</v>
      </c>
      <c r="C282" s="107" t="s">
        <v>331</v>
      </c>
      <c r="D282" s="21" t="s">
        <v>326</v>
      </c>
      <c r="E282" s="21" t="s">
        <v>7</v>
      </c>
      <c r="F282" s="149">
        <v>100</v>
      </c>
      <c r="G282" s="82"/>
      <c r="H282" s="120"/>
      <c r="I282" s="131"/>
      <c r="J282" s="156"/>
      <c r="K282" s="64"/>
    </row>
    <row r="283" spans="2:11" s="9" customFormat="1" ht="27" customHeight="1" x14ac:dyDescent="0.55000000000000004">
      <c r="B283" s="58" t="s">
        <v>644</v>
      </c>
      <c r="C283" s="107" t="s">
        <v>157</v>
      </c>
      <c r="D283" s="21" t="s">
        <v>326</v>
      </c>
      <c r="E283" s="21" t="s">
        <v>9</v>
      </c>
      <c r="F283" s="149">
        <v>46</v>
      </c>
      <c r="G283" s="82"/>
      <c r="H283" s="120"/>
      <c r="I283" s="131"/>
      <c r="J283" s="156"/>
      <c r="K283" s="64"/>
    </row>
    <row r="284" spans="2:11" s="9" customFormat="1" ht="27" customHeight="1" x14ac:dyDescent="0.55000000000000004">
      <c r="B284" s="58" t="s">
        <v>645</v>
      </c>
      <c r="C284" s="107" t="s">
        <v>332</v>
      </c>
      <c r="D284" s="21" t="s">
        <v>326</v>
      </c>
      <c r="E284" s="21" t="s">
        <v>9</v>
      </c>
      <c r="F284" s="149">
        <v>2</v>
      </c>
      <c r="G284" s="82"/>
      <c r="H284" s="120"/>
      <c r="I284" s="131"/>
      <c r="J284" s="156"/>
      <c r="K284" s="64"/>
    </row>
    <row r="285" spans="2:11" s="9" customFormat="1" ht="27" customHeight="1" x14ac:dyDescent="0.55000000000000004">
      <c r="B285" s="58" t="s">
        <v>646</v>
      </c>
      <c r="C285" s="107" t="s">
        <v>195</v>
      </c>
      <c r="D285" s="21" t="s">
        <v>326</v>
      </c>
      <c r="E285" s="21" t="s">
        <v>9</v>
      </c>
      <c r="F285" s="149">
        <v>23</v>
      </c>
      <c r="G285" s="82"/>
      <c r="H285" s="120"/>
      <c r="I285" s="131"/>
      <c r="J285" s="156"/>
      <c r="K285" s="64"/>
    </row>
    <row r="286" spans="2:11" s="9" customFormat="1" ht="27" customHeight="1" x14ac:dyDescent="0.55000000000000004">
      <c r="B286" s="58" t="s">
        <v>647</v>
      </c>
      <c r="C286" s="107" t="s">
        <v>333</v>
      </c>
      <c r="D286" s="21" t="s">
        <v>326</v>
      </c>
      <c r="E286" s="21" t="s">
        <v>9</v>
      </c>
      <c r="F286" s="149">
        <v>15</v>
      </c>
      <c r="G286" s="82"/>
      <c r="H286" s="120"/>
      <c r="I286" s="131"/>
      <c r="J286" s="156"/>
      <c r="K286" s="64"/>
    </row>
    <row r="287" spans="2:11" s="9" customFormat="1" ht="27" customHeight="1" x14ac:dyDescent="0.55000000000000004">
      <c r="B287" s="58" t="s">
        <v>648</v>
      </c>
      <c r="C287" s="107" t="s">
        <v>334</v>
      </c>
      <c r="D287" s="21" t="s">
        <v>326</v>
      </c>
      <c r="E287" s="21" t="s">
        <v>9</v>
      </c>
      <c r="F287" s="149">
        <v>19</v>
      </c>
      <c r="G287" s="82"/>
      <c r="H287" s="120"/>
      <c r="I287" s="131"/>
      <c r="J287" s="156"/>
      <c r="K287" s="64"/>
    </row>
    <row r="288" spans="2:11" s="9" customFormat="1" ht="27" customHeight="1" x14ac:dyDescent="0.55000000000000004">
      <c r="B288" s="58" t="s">
        <v>649</v>
      </c>
      <c r="C288" s="107" t="s">
        <v>335</v>
      </c>
      <c r="D288" s="21" t="s">
        <v>326</v>
      </c>
      <c r="E288" s="21" t="s">
        <v>9</v>
      </c>
      <c r="F288" s="149">
        <v>15</v>
      </c>
      <c r="G288" s="82"/>
      <c r="H288" s="120"/>
      <c r="I288" s="131"/>
      <c r="J288" s="156"/>
      <c r="K288" s="64"/>
    </row>
    <row r="289" spans="2:11" s="9" customFormat="1" ht="27" customHeight="1" x14ac:dyDescent="0.55000000000000004">
      <c r="B289" s="58" t="s">
        <v>650</v>
      </c>
      <c r="C289" s="107" t="s">
        <v>336</v>
      </c>
      <c r="D289" s="21" t="s">
        <v>326</v>
      </c>
      <c r="E289" s="21" t="s">
        <v>9</v>
      </c>
      <c r="F289" s="149">
        <v>2</v>
      </c>
      <c r="G289" s="82"/>
      <c r="H289" s="120"/>
      <c r="I289" s="131"/>
      <c r="J289" s="156"/>
      <c r="K289" s="64"/>
    </row>
    <row r="290" spans="2:11" s="9" customFormat="1" ht="27" customHeight="1" x14ac:dyDescent="0.55000000000000004">
      <c r="B290" s="58" t="s">
        <v>651</v>
      </c>
      <c r="C290" s="107" t="s">
        <v>337</v>
      </c>
      <c r="D290" s="21" t="s">
        <v>326</v>
      </c>
      <c r="E290" s="21" t="s">
        <v>9</v>
      </c>
      <c r="F290" s="149">
        <v>10</v>
      </c>
      <c r="G290" s="82"/>
      <c r="H290" s="120"/>
      <c r="I290" s="131"/>
      <c r="J290" s="156"/>
      <c r="K290" s="64"/>
    </row>
    <row r="291" spans="2:11" s="9" customFormat="1" ht="27" customHeight="1" x14ac:dyDescent="0.55000000000000004">
      <c r="B291" s="58" t="s">
        <v>652</v>
      </c>
      <c r="C291" s="107" t="s">
        <v>338</v>
      </c>
      <c r="D291" s="21" t="s">
        <v>326</v>
      </c>
      <c r="E291" s="21" t="s">
        <v>9</v>
      </c>
      <c r="F291" s="149">
        <v>2</v>
      </c>
      <c r="G291" s="82"/>
      <c r="H291" s="120"/>
      <c r="I291" s="131"/>
      <c r="J291" s="156"/>
      <c r="K291" s="64"/>
    </row>
    <row r="292" spans="2:11" s="9" customFormat="1" ht="27" customHeight="1" x14ac:dyDescent="0.55000000000000004">
      <c r="B292" s="32" t="s">
        <v>653</v>
      </c>
      <c r="C292" s="110" t="s">
        <v>369</v>
      </c>
      <c r="D292" s="21"/>
      <c r="E292" s="21"/>
      <c r="F292" s="149"/>
      <c r="G292" s="82"/>
      <c r="H292" s="120"/>
      <c r="I292" s="131"/>
      <c r="J292" s="139"/>
      <c r="K292" s="64"/>
    </row>
    <row r="293" spans="2:11" s="9" customFormat="1" ht="27" customHeight="1" x14ac:dyDescent="0.55000000000000004">
      <c r="B293" s="58" t="s">
        <v>654</v>
      </c>
      <c r="C293" s="107" t="s">
        <v>339</v>
      </c>
      <c r="D293" s="21" t="s">
        <v>326</v>
      </c>
      <c r="E293" s="21" t="s">
        <v>4</v>
      </c>
      <c r="F293" s="149">
        <v>1</v>
      </c>
      <c r="G293" s="82"/>
      <c r="H293" s="120"/>
      <c r="I293" s="131"/>
      <c r="J293" s="156"/>
      <c r="K293" s="64"/>
    </row>
    <row r="294" spans="2:11" s="8" customFormat="1" ht="27" customHeight="1" x14ac:dyDescent="0.25">
      <c r="B294" s="32" t="s">
        <v>655</v>
      </c>
      <c r="C294" s="110" t="s">
        <v>209</v>
      </c>
      <c r="D294" s="110"/>
      <c r="E294" s="36"/>
      <c r="F294" s="153"/>
      <c r="G294" s="84"/>
      <c r="H294" s="84"/>
      <c r="I294" s="84"/>
      <c r="J294" s="141"/>
      <c r="K294" s="64"/>
    </row>
    <row r="295" spans="2:11" s="7" customFormat="1" ht="24" x14ac:dyDescent="0.55000000000000004">
      <c r="B295" s="58" t="s">
        <v>656</v>
      </c>
      <c r="C295" s="107" t="s">
        <v>316</v>
      </c>
      <c r="D295" s="21" t="s">
        <v>326</v>
      </c>
      <c r="E295" s="14" t="s">
        <v>9</v>
      </c>
      <c r="F295" s="149">
        <v>1</v>
      </c>
      <c r="G295" s="82"/>
      <c r="H295" s="120"/>
      <c r="I295" s="130"/>
      <c r="J295" s="156"/>
      <c r="K295" s="64"/>
    </row>
    <row r="296" spans="2:11" s="7" customFormat="1" ht="27" customHeight="1" x14ac:dyDescent="0.55000000000000004">
      <c r="B296" s="58" t="s">
        <v>657</v>
      </c>
      <c r="C296" s="105" t="s">
        <v>70</v>
      </c>
      <c r="D296" s="21" t="s">
        <v>326</v>
      </c>
      <c r="E296" s="14" t="s">
        <v>7</v>
      </c>
      <c r="F296" s="149">
        <f>3*4+4</f>
        <v>16</v>
      </c>
      <c r="G296" s="82"/>
      <c r="H296" s="120"/>
      <c r="I296" s="130"/>
      <c r="J296" s="156"/>
      <c r="K296" s="64"/>
    </row>
    <row r="297" spans="2:11" s="7" customFormat="1" ht="27" customHeight="1" x14ac:dyDescent="0.55000000000000004">
      <c r="B297" s="58" t="s">
        <v>658</v>
      </c>
      <c r="C297" s="105" t="s">
        <v>85</v>
      </c>
      <c r="D297" s="21" t="s">
        <v>326</v>
      </c>
      <c r="E297" s="14" t="s">
        <v>7</v>
      </c>
      <c r="F297" s="149">
        <f>5*4+4</f>
        <v>24</v>
      </c>
      <c r="G297" s="82"/>
      <c r="H297" s="120"/>
      <c r="I297" s="130"/>
      <c r="J297" s="156"/>
      <c r="K297" s="64"/>
    </row>
    <row r="298" spans="2:11" s="8" customFormat="1" ht="27" customHeight="1" x14ac:dyDescent="0.25">
      <c r="B298" s="32" t="s">
        <v>659</v>
      </c>
      <c r="C298" s="110" t="s">
        <v>210</v>
      </c>
      <c r="D298" s="110"/>
      <c r="E298" s="36"/>
      <c r="F298" s="153"/>
      <c r="G298" s="84"/>
      <c r="H298" s="84"/>
      <c r="I298" s="84"/>
      <c r="J298" s="141"/>
      <c r="K298" s="64"/>
    </row>
    <row r="299" spans="2:11" s="7" customFormat="1" ht="27" customHeight="1" x14ac:dyDescent="0.55000000000000004">
      <c r="B299" s="58" t="s">
        <v>660</v>
      </c>
      <c r="C299" s="105" t="s">
        <v>86</v>
      </c>
      <c r="D299" s="21" t="s">
        <v>326</v>
      </c>
      <c r="E299" s="14" t="s">
        <v>9</v>
      </c>
      <c r="F299" s="149">
        <v>6</v>
      </c>
      <c r="G299" s="82"/>
      <c r="H299" s="85"/>
      <c r="I299" s="130"/>
      <c r="J299" s="156"/>
      <c r="K299" s="64"/>
    </row>
    <row r="300" spans="2:11" s="7" customFormat="1" ht="27" customHeight="1" x14ac:dyDescent="0.55000000000000004">
      <c r="B300" s="58" t="s">
        <v>661</v>
      </c>
      <c r="C300" s="105" t="s">
        <v>71</v>
      </c>
      <c r="D300" s="21" t="s">
        <v>326</v>
      </c>
      <c r="E300" s="14" t="s">
        <v>9</v>
      </c>
      <c r="F300" s="149">
        <v>6</v>
      </c>
      <c r="G300" s="82"/>
      <c r="H300" s="120"/>
      <c r="I300" s="130"/>
      <c r="J300" s="156"/>
      <c r="K300" s="64"/>
    </row>
    <row r="301" spans="2:11" s="7" customFormat="1" ht="27" customHeight="1" x14ac:dyDescent="0.55000000000000004">
      <c r="B301" s="58" t="s">
        <v>662</v>
      </c>
      <c r="C301" s="105" t="s">
        <v>72</v>
      </c>
      <c r="D301" s="21" t="s">
        <v>326</v>
      </c>
      <c r="E301" s="14" t="s">
        <v>9</v>
      </c>
      <c r="F301" s="148">
        <v>1</v>
      </c>
      <c r="G301" s="82"/>
      <c r="H301" s="120"/>
      <c r="I301" s="130"/>
      <c r="J301" s="156"/>
      <c r="K301" s="64"/>
    </row>
    <row r="302" spans="2:11" s="7" customFormat="1" ht="27" customHeight="1" x14ac:dyDescent="0.55000000000000004">
      <c r="B302" s="58" t="s">
        <v>663</v>
      </c>
      <c r="C302" s="105" t="s">
        <v>73</v>
      </c>
      <c r="D302" s="21" t="s">
        <v>326</v>
      </c>
      <c r="E302" s="14" t="s">
        <v>9</v>
      </c>
      <c r="F302" s="149">
        <v>5</v>
      </c>
      <c r="G302" s="82"/>
      <c r="H302" s="120"/>
      <c r="I302" s="130"/>
      <c r="J302" s="156"/>
      <c r="K302" s="64"/>
    </row>
    <row r="303" spans="2:11" s="8" customFormat="1" ht="27" customHeight="1" x14ac:dyDescent="0.25">
      <c r="B303" s="32" t="s">
        <v>664</v>
      </c>
      <c r="C303" s="110" t="s">
        <v>196</v>
      </c>
      <c r="D303" s="110"/>
      <c r="E303" s="36"/>
      <c r="F303" s="153"/>
      <c r="G303" s="84"/>
      <c r="H303" s="84"/>
      <c r="I303" s="84"/>
      <c r="J303" s="141"/>
      <c r="K303" s="64"/>
    </row>
    <row r="304" spans="2:11" s="7" customFormat="1" ht="27" customHeight="1" x14ac:dyDescent="0.55000000000000004">
      <c r="B304" s="58" t="s">
        <v>665</v>
      </c>
      <c r="C304" s="105" t="s">
        <v>148</v>
      </c>
      <c r="D304" s="21" t="s">
        <v>326</v>
      </c>
      <c r="E304" s="14" t="s">
        <v>4</v>
      </c>
      <c r="F304" s="149">
        <v>1</v>
      </c>
      <c r="G304" s="82"/>
      <c r="H304" s="85"/>
      <c r="I304" s="130"/>
      <c r="J304" s="156"/>
      <c r="K304" s="64"/>
    </row>
    <row r="305" spans="2:11" s="7" customFormat="1" ht="33.75" customHeight="1" x14ac:dyDescent="0.55000000000000004">
      <c r="B305" s="58" t="s">
        <v>666</v>
      </c>
      <c r="C305" s="105" t="s">
        <v>147</v>
      </c>
      <c r="D305" s="21" t="s">
        <v>326</v>
      </c>
      <c r="E305" s="25" t="s">
        <v>9</v>
      </c>
      <c r="F305" s="149">
        <v>2</v>
      </c>
      <c r="G305" s="82"/>
      <c r="H305" s="120"/>
      <c r="I305" s="130"/>
      <c r="J305" s="156"/>
      <c r="K305" s="64"/>
    </row>
    <row r="306" spans="2:11" s="9" customFormat="1" ht="24" x14ac:dyDescent="0.25">
      <c r="B306" s="57" t="s">
        <v>667</v>
      </c>
      <c r="C306" s="101" t="s">
        <v>141</v>
      </c>
      <c r="D306" s="101"/>
      <c r="E306" s="31"/>
      <c r="F306" s="146"/>
      <c r="G306" s="80"/>
      <c r="H306" s="80"/>
      <c r="I306" s="128"/>
      <c r="J306" s="142"/>
      <c r="K306" s="64"/>
    </row>
    <row r="307" spans="2:11" s="9" customFormat="1" ht="32.25" customHeight="1" x14ac:dyDescent="0.55000000000000004">
      <c r="B307" s="58" t="s">
        <v>668</v>
      </c>
      <c r="C307" s="105" t="s">
        <v>319</v>
      </c>
      <c r="D307" s="21" t="s">
        <v>326</v>
      </c>
      <c r="E307" s="14" t="s">
        <v>7</v>
      </c>
      <c r="F307" s="148">
        <f>80+3+47+40</f>
        <v>170</v>
      </c>
      <c r="G307" s="82"/>
      <c r="H307" s="120"/>
      <c r="I307" s="134"/>
      <c r="J307" s="156"/>
      <c r="K307" s="64"/>
    </row>
    <row r="308" spans="2:11" s="9" customFormat="1" ht="24" x14ac:dyDescent="0.55000000000000004">
      <c r="B308" s="58" t="s">
        <v>669</v>
      </c>
      <c r="C308" s="105" t="s">
        <v>320</v>
      </c>
      <c r="D308" s="21" t="s">
        <v>326</v>
      </c>
      <c r="E308" s="14" t="s">
        <v>6</v>
      </c>
      <c r="F308" s="154" t="s">
        <v>315</v>
      </c>
      <c r="G308" s="83"/>
      <c r="H308" s="120"/>
      <c r="I308" s="26"/>
      <c r="J308" s="16"/>
      <c r="K308" s="64"/>
    </row>
    <row r="309" spans="2:11" s="9" customFormat="1" ht="34.5" customHeight="1" x14ac:dyDescent="0.55000000000000004">
      <c r="B309" s="58" t="s">
        <v>670</v>
      </c>
      <c r="C309" s="105" t="s">
        <v>321</v>
      </c>
      <c r="D309" s="21" t="s">
        <v>326</v>
      </c>
      <c r="E309" s="14" t="s">
        <v>7</v>
      </c>
      <c r="F309" s="148">
        <f>150+13+1.5+13+20+3.7+5+5.3</f>
        <v>211.5</v>
      </c>
      <c r="G309" s="82"/>
      <c r="H309" s="120"/>
      <c r="I309" s="134"/>
      <c r="J309" s="156"/>
      <c r="K309" s="64"/>
    </row>
    <row r="310" spans="2:11" s="9" customFormat="1" ht="48" x14ac:dyDescent="0.55000000000000004">
      <c r="B310" s="58" t="s">
        <v>671</v>
      </c>
      <c r="C310" s="105" t="s">
        <v>322</v>
      </c>
      <c r="D310" s="21" t="s">
        <v>326</v>
      </c>
      <c r="E310" s="14" t="s">
        <v>7</v>
      </c>
      <c r="F310" s="148">
        <f>3.1+186.8+10+3.5</f>
        <v>203.4</v>
      </c>
      <c r="G310" s="82"/>
      <c r="H310" s="120"/>
      <c r="I310" s="134"/>
      <c r="J310" s="156"/>
      <c r="K310" s="64"/>
    </row>
    <row r="311" spans="2:11" s="7" customFormat="1" ht="27" customHeight="1" x14ac:dyDescent="0.25">
      <c r="B311" s="57" t="s">
        <v>672</v>
      </c>
      <c r="C311" s="101" t="s">
        <v>211</v>
      </c>
      <c r="D311" s="101"/>
      <c r="E311" s="31"/>
      <c r="F311" s="146"/>
      <c r="G311" s="80"/>
      <c r="H311" s="80"/>
      <c r="I311" s="128"/>
      <c r="J311" s="142"/>
      <c r="K311" s="64"/>
    </row>
    <row r="312" spans="2:11" s="7" customFormat="1" ht="27" customHeight="1" x14ac:dyDescent="0.55000000000000004">
      <c r="B312" s="58" t="s">
        <v>673</v>
      </c>
      <c r="C312" s="105" t="s">
        <v>212</v>
      </c>
      <c r="D312" s="21" t="s">
        <v>326</v>
      </c>
      <c r="E312" s="14" t="s">
        <v>6</v>
      </c>
      <c r="F312" s="154" t="s">
        <v>315</v>
      </c>
      <c r="G312" s="76"/>
      <c r="H312" s="120"/>
      <c r="I312" s="15"/>
      <c r="J312" s="16"/>
      <c r="K312" s="64"/>
    </row>
    <row r="313" spans="2:11" s="7" customFormat="1" ht="48" x14ac:dyDescent="0.55000000000000004">
      <c r="B313" s="58" t="s">
        <v>674</v>
      </c>
      <c r="C313" s="105" t="s">
        <v>90</v>
      </c>
      <c r="D313" s="21" t="s">
        <v>326</v>
      </c>
      <c r="E313" s="14" t="s">
        <v>6</v>
      </c>
      <c r="F313" s="148">
        <f>(72+25.5+20+14.1+30)*4.5</f>
        <v>727.19999999999993</v>
      </c>
      <c r="G313" s="75"/>
      <c r="H313" s="120"/>
      <c r="I313" s="130"/>
      <c r="J313" s="156"/>
      <c r="K313" s="64"/>
    </row>
    <row r="314" spans="2:11" s="7" customFormat="1" ht="48" x14ac:dyDescent="0.55000000000000004">
      <c r="B314" s="58" t="s">
        <v>675</v>
      </c>
      <c r="C314" s="105" t="s">
        <v>91</v>
      </c>
      <c r="D314" s="21" t="s">
        <v>326</v>
      </c>
      <c r="E314" s="14" t="s">
        <v>6</v>
      </c>
      <c r="F314" s="148">
        <v>400</v>
      </c>
      <c r="G314" s="75"/>
      <c r="H314" s="120"/>
      <c r="I314" s="130"/>
      <c r="J314" s="156"/>
      <c r="K314" s="64"/>
    </row>
    <row r="315" spans="2:11" s="6" customFormat="1" ht="24" x14ac:dyDescent="0.55000000000000004">
      <c r="B315" s="33" t="s">
        <v>676</v>
      </c>
      <c r="C315" s="108" t="s">
        <v>273</v>
      </c>
      <c r="D315" s="21" t="s">
        <v>326</v>
      </c>
      <c r="E315" s="21" t="s">
        <v>6</v>
      </c>
      <c r="F315" s="149">
        <f>F217+F219</f>
        <v>81.599999999999994</v>
      </c>
      <c r="G315" s="75"/>
      <c r="H315" s="120"/>
      <c r="I315" s="133"/>
      <c r="J315" s="156"/>
      <c r="K315" s="97"/>
    </row>
    <row r="316" spans="2:11" s="7" customFormat="1" ht="48" x14ac:dyDescent="0.55000000000000004">
      <c r="B316" s="58" t="s">
        <v>677</v>
      </c>
      <c r="C316" s="105" t="s">
        <v>92</v>
      </c>
      <c r="D316" s="21" t="s">
        <v>326</v>
      </c>
      <c r="E316" s="14" t="s">
        <v>6</v>
      </c>
      <c r="F316" s="149">
        <f>240+35</f>
        <v>275</v>
      </c>
      <c r="G316" s="75"/>
      <c r="H316" s="120"/>
      <c r="I316" s="130"/>
      <c r="J316" s="156"/>
      <c r="K316" s="64"/>
    </row>
    <row r="317" spans="2:11" s="7" customFormat="1" ht="48" x14ac:dyDescent="0.55000000000000004">
      <c r="B317" s="58" t="s">
        <v>678</v>
      </c>
      <c r="C317" s="105" t="s">
        <v>93</v>
      </c>
      <c r="D317" s="21" t="s">
        <v>326</v>
      </c>
      <c r="E317" s="14" t="s">
        <v>6</v>
      </c>
      <c r="F317" s="148">
        <f>F216+(2.5*1.22*12)</f>
        <v>91.6</v>
      </c>
      <c r="G317" s="75"/>
      <c r="H317" s="120"/>
      <c r="I317" s="130"/>
      <c r="J317" s="156"/>
      <c r="K317" s="64"/>
    </row>
    <row r="318" spans="2:11" s="6" customFormat="1" ht="48" x14ac:dyDescent="0.55000000000000004">
      <c r="B318" s="33" t="s">
        <v>679</v>
      </c>
      <c r="C318" s="107" t="s">
        <v>142</v>
      </c>
      <c r="D318" s="21" t="s">
        <v>326</v>
      </c>
      <c r="E318" s="21" t="s">
        <v>6</v>
      </c>
      <c r="F318" s="149">
        <f>(160+100)*0.35</f>
        <v>91</v>
      </c>
      <c r="G318" s="75"/>
      <c r="H318" s="120"/>
      <c r="I318" s="133"/>
      <c r="J318" s="156"/>
      <c r="K318" s="64"/>
    </row>
    <row r="319" spans="2:11" s="7" customFormat="1" ht="27" customHeight="1" x14ac:dyDescent="0.25">
      <c r="B319" s="57" t="s">
        <v>680</v>
      </c>
      <c r="C319" s="101" t="s">
        <v>213</v>
      </c>
      <c r="D319" s="101"/>
      <c r="E319" s="31"/>
      <c r="F319" s="146"/>
      <c r="G319" s="80"/>
      <c r="H319" s="80"/>
      <c r="I319" s="128"/>
      <c r="J319" s="142"/>
      <c r="K319" s="64"/>
    </row>
    <row r="320" spans="2:11" ht="36" customHeight="1" x14ac:dyDescent="0.55000000000000004">
      <c r="B320" s="34" t="s">
        <v>681</v>
      </c>
      <c r="C320" s="103" t="s">
        <v>94</v>
      </c>
      <c r="D320" s="21" t="s">
        <v>326</v>
      </c>
      <c r="E320" s="17" t="s">
        <v>9</v>
      </c>
      <c r="F320" s="149">
        <v>2</v>
      </c>
      <c r="G320" s="75"/>
      <c r="H320" s="87"/>
      <c r="I320" s="130"/>
      <c r="J320" s="156"/>
      <c r="K320" s="64"/>
    </row>
    <row r="321" spans="2:11" ht="27" customHeight="1" x14ac:dyDescent="0.55000000000000004">
      <c r="B321" s="34" t="s">
        <v>682</v>
      </c>
      <c r="C321" s="103" t="s">
        <v>95</v>
      </c>
      <c r="D321" s="21" t="s">
        <v>326</v>
      </c>
      <c r="E321" s="17" t="s">
        <v>9</v>
      </c>
      <c r="F321" s="149">
        <v>1</v>
      </c>
      <c r="G321" s="75"/>
      <c r="H321" s="87"/>
      <c r="I321" s="130"/>
      <c r="J321" s="156"/>
      <c r="K321" s="64"/>
    </row>
    <row r="322" spans="2:11" ht="27" customHeight="1" x14ac:dyDescent="0.55000000000000004">
      <c r="B322" s="34" t="s">
        <v>683</v>
      </c>
      <c r="C322" s="103" t="s">
        <v>96</v>
      </c>
      <c r="D322" s="21" t="s">
        <v>326</v>
      </c>
      <c r="E322" s="17" t="s">
        <v>9</v>
      </c>
      <c r="F322" s="154" t="s">
        <v>315</v>
      </c>
      <c r="G322" s="120"/>
      <c r="H322" s="120"/>
      <c r="I322" s="15"/>
      <c r="J322" s="16"/>
      <c r="K322" s="64"/>
    </row>
    <row r="323" spans="2:11" ht="27" customHeight="1" x14ac:dyDescent="0.55000000000000004">
      <c r="B323" s="34" t="s">
        <v>684</v>
      </c>
      <c r="C323" s="103" t="s">
        <v>97</v>
      </c>
      <c r="D323" s="21" t="s">
        <v>326</v>
      </c>
      <c r="E323" s="17" t="s">
        <v>9</v>
      </c>
      <c r="F323" s="154" t="s">
        <v>315</v>
      </c>
      <c r="G323" s="120"/>
      <c r="H323" s="120"/>
      <c r="I323" s="15"/>
      <c r="J323" s="16"/>
      <c r="K323" s="64"/>
    </row>
    <row r="324" spans="2:11" ht="27" customHeight="1" x14ac:dyDescent="0.55000000000000004">
      <c r="B324" s="34" t="s">
        <v>685</v>
      </c>
      <c r="C324" s="103" t="s">
        <v>98</v>
      </c>
      <c r="D324" s="21" t="s">
        <v>326</v>
      </c>
      <c r="E324" s="17" t="s">
        <v>9</v>
      </c>
      <c r="F324" s="154" t="s">
        <v>315</v>
      </c>
      <c r="G324" s="120"/>
      <c r="H324" s="120"/>
      <c r="I324" s="15"/>
      <c r="J324" s="16"/>
      <c r="K324" s="64"/>
    </row>
    <row r="325" spans="2:11" ht="27" customHeight="1" x14ac:dyDescent="0.55000000000000004">
      <c r="B325" s="34" t="s">
        <v>686</v>
      </c>
      <c r="C325" s="103" t="s">
        <v>99</v>
      </c>
      <c r="D325" s="21" t="s">
        <v>326</v>
      </c>
      <c r="E325" s="17" t="s">
        <v>9</v>
      </c>
      <c r="F325" s="154" t="s">
        <v>315</v>
      </c>
      <c r="G325" s="120"/>
      <c r="H325" s="120"/>
      <c r="I325" s="15"/>
      <c r="J325" s="16"/>
      <c r="K325" s="64"/>
    </row>
    <row r="326" spans="2:11" ht="27" customHeight="1" x14ac:dyDescent="0.55000000000000004">
      <c r="B326" s="34" t="s">
        <v>687</v>
      </c>
      <c r="C326" s="103" t="s">
        <v>214</v>
      </c>
      <c r="D326" s="21" t="s">
        <v>326</v>
      </c>
      <c r="E326" s="17" t="s">
        <v>9</v>
      </c>
      <c r="F326" s="149">
        <v>1</v>
      </c>
      <c r="G326" s="75"/>
      <c r="H326" s="87"/>
      <c r="I326" s="130"/>
      <c r="J326" s="156"/>
      <c r="K326" s="64"/>
    </row>
    <row r="327" spans="2:11" ht="27" customHeight="1" x14ac:dyDescent="0.55000000000000004">
      <c r="B327" s="34" t="s">
        <v>688</v>
      </c>
      <c r="C327" s="103" t="s">
        <v>100</v>
      </c>
      <c r="D327" s="21" t="s">
        <v>326</v>
      </c>
      <c r="E327" s="17" t="s">
        <v>9</v>
      </c>
      <c r="F327" s="149">
        <v>1</v>
      </c>
      <c r="G327" s="75"/>
      <c r="H327" s="87"/>
      <c r="I327" s="130"/>
      <c r="J327" s="156"/>
      <c r="K327" s="64"/>
    </row>
    <row r="328" spans="2:11" ht="27" customHeight="1" x14ac:dyDescent="0.55000000000000004">
      <c r="B328" s="34" t="s">
        <v>689</v>
      </c>
      <c r="C328" s="103" t="s">
        <v>101</v>
      </c>
      <c r="D328" s="21" t="s">
        <v>326</v>
      </c>
      <c r="E328" s="17" t="s">
        <v>9</v>
      </c>
      <c r="F328" s="154" t="s">
        <v>315</v>
      </c>
      <c r="G328" s="120"/>
      <c r="H328" s="120"/>
      <c r="I328" s="15"/>
      <c r="J328" s="16"/>
      <c r="K328" s="64"/>
    </row>
    <row r="329" spans="2:11" ht="27" customHeight="1" x14ac:dyDescent="0.55000000000000004">
      <c r="B329" s="95" t="s">
        <v>691</v>
      </c>
      <c r="C329" s="103" t="s">
        <v>102</v>
      </c>
      <c r="D329" s="21" t="s">
        <v>326</v>
      </c>
      <c r="E329" s="17" t="s">
        <v>9</v>
      </c>
      <c r="F329" s="149">
        <v>1</v>
      </c>
      <c r="G329" s="75"/>
      <c r="H329" s="87"/>
      <c r="I329" s="130"/>
      <c r="J329" s="156"/>
      <c r="K329" s="64"/>
    </row>
    <row r="330" spans="2:11" ht="27" customHeight="1" x14ac:dyDescent="0.55000000000000004">
      <c r="B330" s="34" t="s">
        <v>690</v>
      </c>
      <c r="C330" s="103" t="s">
        <v>103</v>
      </c>
      <c r="D330" s="21" t="s">
        <v>326</v>
      </c>
      <c r="E330" s="17" t="s">
        <v>9</v>
      </c>
      <c r="F330" s="149">
        <v>1</v>
      </c>
      <c r="G330" s="75"/>
      <c r="H330" s="87"/>
      <c r="I330" s="130"/>
      <c r="J330" s="156"/>
      <c r="K330" s="64"/>
    </row>
    <row r="331" spans="2:11" ht="27" customHeight="1" x14ac:dyDescent="0.55000000000000004">
      <c r="B331" s="34" t="s">
        <v>692</v>
      </c>
      <c r="C331" s="103" t="s">
        <v>104</v>
      </c>
      <c r="D331" s="21" t="s">
        <v>326</v>
      </c>
      <c r="E331" s="17" t="s">
        <v>9</v>
      </c>
      <c r="F331" s="149">
        <v>3</v>
      </c>
      <c r="G331" s="75"/>
      <c r="H331" s="87"/>
      <c r="I331" s="130"/>
      <c r="J331" s="156"/>
      <c r="K331" s="64"/>
    </row>
    <row r="332" spans="2:11" ht="27" customHeight="1" x14ac:dyDescent="0.55000000000000004">
      <c r="B332" s="34" t="s">
        <v>693</v>
      </c>
      <c r="C332" s="103" t="s">
        <v>105</v>
      </c>
      <c r="D332" s="21" t="s">
        <v>326</v>
      </c>
      <c r="E332" s="17" t="s">
        <v>9</v>
      </c>
      <c r="F332" s="154" t="s">
        <v>315</v>
      </c>
      <c r="G332" s="120"/>
      <c r="H332" s="120"/>
      <c r="I332" s="15"/>
      <c r="J332" s="16"/>
      <c r="K332" s="64"/>
    </row>
    <row r="333" spans="2:11" ht="27" customHeight="1" x14ac:dyDescent="0.55000000000000004">
      <c r="B333" s="34" t="s">
        <v>694</v>
      </c>
      <c r="C333" s="103" t="s">
        <v>215</v>
      </c>
      <c r="D333" s="21" t="s">
        <v>326</v>
      </c>
      <c r="E333" s="17" t="s">
        <v>9</v>
      </c>
      <c r="F333" s="154" t="s">
        <v>315</v>
      </c>
      <c r="G333" s="120"/>
      <c r="H333" s="120"/>
      <c r="I333" s="15"/>
      <c r="J333" s="16"/>
      <c r="K333" s="64"/>
    </row>
    <row r="334" spans="2:11" ht="27" customHeight="1" x14ac:dyDescent="0.55000000000000004">
      <c r="B334" s="34" t="s">
        <v>695</v>
      </c>
      <c r="C334" s="103" t="s">
        <v>216</v>
      </c>
      <c r="D334" s="21" t="s">
        <v>326</v>
      </c>
      <c r="E334" s="17" t="s">
        <v>9</v>
      </c>
      <c r="F334" s="149">
        <v>2</v>
      </c>
      <c r="G334" s="120"/>
      <c r="H334" s="87"/>
      <c r="I334" s="130"/>
      <c r="J334" s="156"/>
      <c r="K334" s="64"/>
    </row>
    <row r="335" spans="2:11" ht="27" customHeight="1" x14ac:dyDescent="0.55000000000000004">
      <c r="B335" s="34" t="s">
        <v>696</v>
      </c>
      <c r="C335" s="103" t="s">
        <v>106</v>
      </c>
      <c r="D335" s="21" t="s">
        <v>326</v>
      </c>
      <c r="E335" s="17" t="s">
        <v>9</v>
      </c>
      <c r="F335" s="149">
        <v>1</v>
      </c>
      <c r="G335" s="120"/>
      <c r="H335" s="87"/>
      <c r="I335" s="130"/>
      <c r="J335" s="156"/>
      <c r="K335" s="64"/>
    </row>
    <row r="336" spans="2:11" ht="27" customHeight="1" x14ac:dyDescent="0.55000000000000004">
      <c r="B336" s="34" t="s">
        <v>697</v>
      </c>
      <c r="C336" s="103" t="s">
        <v>107</v>
      </c>
      <c r="D336" s="21" t="s">
        <v>326</v>
      </c>
      <c r="E336" s="17" t="s">
        <v>9</v>
      </c>
      <c r="F336" s="149">
        <v>1</v>
      </c>
      <c r="G336" s="120"/>
      <c r="H336" s="87"/>
      <c r="I336" s="130"/>
      <c r="J336" s="156"/>
      <c r="K336" s="64"/>
    </row>
    <row r="337" spans="2:14" ht="27" customHeight="1" x14ac:dyDescent="0.55000000000000004">
      <c r="B337" s="34" t="s">
        <v>698</v>
      </c>
      <c r="C337" s="103" t="s">
        <v>108</v>
      </c>
      <c r="D337" s="21" t="s">
        <v>326</v>
      </c>
      <c r="E337" s="17" t="s">
        <v>9</v>
      </c>
      <c r="F337" s="154" t="s">
        <v>315</v>
      </c>
      <c r="G337" s="120"/>
      <c r="H337" s="120"/>
      <c r="I337" s="15"/>
      <c r="J337" s="16"/>
      <c r="K337" s="64"/>
    </row>
    <row r="338" spans="2:14" ht="27" customHeight="1" x14ac:dyDescent="0.55000000000000004">
      <c r="B338" s="34" t="s">
        <v>699</v>
      </c>
      <c r="C338" s="103" t="s">
        <v>217</v>
      </c>
      <c r="D338" s="21" t="s">
        <v>326</v>
      </c>
      <c r="E338" s="17" t="s">
        <v>9</v>
      </c>
      <c r="F338" s="154" t="s">
        <v>315</v>
      </c>
      <c r="G338" s="120"/>
      <c r="H338" s="120"/>
      <c r="I338" s="15"/>
      <c r="J338" s="16"/>
      <c r="K338" s="64"/>
    </row>
    <row r="339" spans="2:14" ht="27" customHeight="1" x14ac:dyDescent="0.55000000000000004">
      <c r="B339" s="95" t="s">
        <v>700</v>
      </c>
      <c r="C339" s="103" t="s">
        <v>218</v>
      </c>
      <c r="D339" s="21" t="s">
        <v>326</v>
      </c>
      <c r="E339" s="17" t="s">
        <v>9</v>
      </c>
      <c r="F339" s="154" t="s">
        <v>315</v>
      </c>
      <c r="G339" s="120"/>
      <c r="H339" s="120"/>
      <c r="I339" s="15"/>
      <c r="J339" s="16"/>
      <c r="K339" s="64"/>
    </row>
    <row r="340" spans="2:14" ht="27" customHeight="1" x14ac:dyDescent="0.55000000000000004">
      <c r="B340" s="34" t="s">
        <v>701</v>
      </c>
      <c r="C340" s="103" t="s">
        <v>109</v>
      </c>
      <c r="D340" s="21" t="s">
        <v>326</v>
      </c>
      <c r="E340" s="17" t="s">
        <v>9</v>
      </c>
      <c r="F340" s="149">
        <v>8</v>
      </c>
      <c r="G340" s="120"/>
      <c r="H340" s="87"/>
      <c r="I340" s="130"/>
      <c r="J340" s="156"/>
      <c r="K340" s="64"/>
    </row>
    <row r="341" spans="2:14" ht="27" customHeight="1" x14ac:dyDescent="0.55000000000000004">
      <c r="B341" s="34" t="s">
        <v>702</v>
      </c>
      <c r="C341" s="103" t="s">
        <v>110</v>
      </c>
      <c r="D341" s="21" t="s">
        <v>326</v>
      </c>
      <c r="E341" s="17" t="s">
        <v>9</v>
      </c>
      <c r="F341" s="149">
        <v>12</v>
      </c>
      <c r="G341" s="120"/>
      <c r="H341" s="87"/>
      <c r="I341" s="130"/>
      <c r="J341" s="156"/>
      <c r="K341" s="64"/>
    </row>
    <row r="342" spans="2:14" ht="27" customHeight="1" x14ac:dyDescent="0.55000000000000004">
      <c r="B342" s="34" t="s">
        <v>703</v>
      </c>
      <c r="C342" s="103" t="s">
        <v>143</v>
      </c>
      <c r="D342" s="21" t="s">
        <v>326</v>
      </c>
      <c r="E342" s="17" t="s">
        <v>9</v>
      </c>
      <c r="F342" s="149">
        <v>2</v>
      </c>
      <c r="G342" s="120"/>
      <c r="H342" s="87"/>
      <c r="I342" s="130"/>
      <c r="J342" s="156"/>
      <c r="K342" s="64"/>
    </row>
    <row r="343" spans="2:14" s="7" customFormat="1" ht="27" customHeight="1" x14ac:dyDescent="0.25">
      <c r="B343" s="57" t="s">
        <v>704</v>
      </c>
      <c r="C343" s="101" t="s">
        <v>219</v>
      </c>
      <c r="D343" s="101"/>
      <c r="E343" s="31"/>
      <c r="F343" s="146"/>
      <c r="G343" s="80"/>
      <c r="H343" s="80"/>
      <c r="I343" s="128"/>
      <c r="J343" s="142"/>
      <c r="K343" s="64"/>
    </row>
    <row r="344" spans="2:14" ht="27" customHeight="1" x14ac:dyDescent="0.55000000000000004">
      <c r="B344" s="34" t="s">
        <v>705</v>
      </c>
      <c r="C344" s="103" t="s">
        <v>220</v>
      </c>
      <c r="D344" s="21" t="s">
        <v>326</v>
      </c>
      <c r="E344" s="17" t="s">
        <v>8</v>
      </c>
      <c r="F344" s="154" t="s">
        <v>315</v>
      </c>
      <c r="G344" s="120"/>
      <c r="H344" s="120"/>
      <c r="I344" s="15"/>
      <c r="J344" s="16"/>
      <c r="K344" s="64"/>
    </row>
    <row r="345" spans="2:14" s="7" customFormat="1" ht="27" customHeight="1" x14ac:dyDescent="0.55000000000000004">
      <c r="B345" s="34" t="s">
        <v>706</v>
      </c>
      <c r="C345" s="103" t="s">
        <v>221</v>
      </c>
      <c r="D345" s="21" t="s">
        <v>326</v>
      </c>
      <c r="E345" s="17" t="s">
        <v>8</v>
      </c>
      <c r="F345" s="154" t="s">
        <v>315</v>
      </c>
      <c r="G345" s="87"/>
      <c r="H345" s="87"/>
      <c r="I345" s="27"/>
      <c r="J345" s="16"/>
      <c r="K345" s="64"/>
    </row>
    <row r="346" spans="2:14" s="7" customFormat="1" ht="27" customHeight="1" x14ac:dyDescent="0.55000000000000004">
      <c r="B346" s="34" t="s">
        <v>707</v>
      </c>
      <c r="C346" s="103" t="s">
        <v>222</v>
      </c>
      <c r="D346" s="21" t="s">
        <v>326</v>
      </c>
      <c r="E346" s="17" t="s">
        <v>6</v>
      </c>
      <c r="F346" s="154" t="s">
        <v>315</v>
      </c>
      <c r="G346" s="87"/>
      <c r="H346" s="87"/>
      <c r="I346" s="27"/>
      <c r="J346" s="16"/>
      <c r="K346" s="64"/>
    </row>
    <row r="347" spans="2:14" s="7" customFormat="1" ht="27" customHeight="1" x14ac:dyDescent="0.55000000000000004">
      <c r="B347" s="34" t="s">
        <v>707</v>
      </c>
      <c r="C347" s="103" t="s">
        <v>223</v>
      </c>
      <c r="D347" s="21" t="s">
        <v>326</v>
      </c>
      <c r="E347" s="17" t="s">
        <v>9</v>
      </c>
      <c r="F347" s="149">
        <v>4</v>
      </c>
      <c r="G347" s="75"/>
      <c r="H347" s="87"/>
      <c r="I347" s="135"/>
      <c r="J347" s="156"/>
      <c r="K347" s="64"/>
    </row>
    <row r="348" spans="2:14" s="7" customFormat="1" ht="27" customHeight="1" x14ac:dyDescent="0.55000000000000004">
      <c r="B348" s="34" t="s">
        <v>707</v>
      </c>
      <c r="C348" s="103" t="s">
        <v>224</v>
      </c>
      <c r="D348" s="21" t="s">
        <v>326</v>
      </c>
      <c r="E348" s="17" t="s">
        <v>9</v>
      </c>
      <c r="F348" s="149">
        <v>4</v>
      </c>
      <c r="G348" s="75"/>
      <c r="H348" s="87"/>
      <c r="I348" s="135"/>
      <c r="J348" s="156"/>
      <c r="K348" s="64"/>
    </row>
    <row r="349" spans="2:14" s="7" customFormat="1" ht="27" customHeight="1" x14ac:dyDescent="0.55000000000000004">
      <c r="B349" s="34" t="s">
        <v>707</v>
      </c>
      <c r="C349" s="103" t="s">
        <v>225</v>
      </c>
      <c r="D349" s="21" t="s">
        <v>326</v>
      </c>
      <c r="E349" s="17" t="s">
        <v>9</v>
      </c>
      <c r="F349" s="149">
        <v>4</v>
      </c>
      <c r="G349" s="75"/>
      <c r="H349" s="87"/>
      <c r="I349" s="135"/>
      <c r="J349" s="156"/>
      <c r="K349" s="64"/>
    </row>
    <row r="350" spans="2:14" s="7" customFormat="1" ht="27" customHeight="1" x14ac:dyDescent="0.55000000000000004">
      <c r="B350" s="34" t="s">
        <v>707</v>
      </c>
      <c r="C350" s="103" t="s">
        <v>226</v>
      </c>
      <c r="D350" s="21" t="s">
        <v>326</v>
      </c>
      <c r="E350" s="17" t="s">
        <v>9</v>
      </c>
      <c r="F350" s="154" t="s">
        <v>315</v>
      </c>
      <c r="G350" s="87"/>
      <c r="H350" s="87"/>
      <c r="I350" s="27"/>
      <c r="J350" s="16"/>
      <c r="K350" s="64"/>
    </row>
    <row r="351" spans="2:14" s="7" customFormat="1" ht="24.75" thickBot="1" x14ac:dyDescent="0.6">
      <c r="B351" s="34" t="s">
        <v>707</v>
      </c>
      <c r="C351" s="103" t="s">
        <v>227</v>
      </c>
      <c r="D351" s="21" t="s">
        <v>326</v>
      </c>
      <c r="E351" s="17" t="s">
        <v>4</v>
      </c>
      <c r="F351" s="154" t="s">
        <v>315</v>
      </c>
      <c r="G351" s="87"/>
      <c r="H351" s="87"/>
      <c r="I351" s="27"/>
      <c r="J351" s="16"/>
      <c r="K351" s="64"/>
    </row>
    <row r="352" spans="2:14" s="7" customFormat="1" ht="30" customHeight="1" thickBot="1" x14ac:dyDescent="0.3">
      <c r="B352" s="56"/>
      <c r="C352" s="37" t="s">
        <v>111</v>
      </c>
      <c r="D352" s="37"/>
      <c r="E352" s="38"/>
      <c r="F352" s="72"/>
      <c r="G352" s="39"/>
      <c r="H352" s="39"/>
      <c r="I352" s="39"/>
      <c r="J352" s="157"/>
      <c r="K352" s="64"/>
      <c r="M352" s="76"/>
      <c r="N352" s="159"/>
    </row>
    <row r="353" spans="2:14" ht="30" customHeight="1" thickBot="1" x14ac:dyDescent="0.3">
      <c r="K353" s="64"/>
      <c r="M353" s="158"/>
      <c r="N353" s="160"/>
    </row>
    <row r="354" spans="2:14" ht="30" customHeight="1" thickBot="1" x14ac:dyDescent="0.3">
      <c r="B354" s="49"/>
      <c r="C354" s="37" t="s">
        <v>232</v>
      </c>
      <c r="D354" s="37"/>
      <c r="E354" s="38"/>
      <c r="F354" s="72"/>
      <c r="G354" s="39"/>
      <c r="H354" s="39"/>
      <c r="I354" s="39"/>
      <c r="J354" s="50"/>
      <c r="K354" s="64"/>
    </row>
    <row r="355" spans="2:14" ht="30" customHeight="1" x14ac:dyDescent="0.25">
      <c r="B355" s="51" t="s">
        <v>112</v>
      </c>
      <c r="C355" s="40" t="s">
        <v>113</v>
      </c>
      <c r="D355" s="40"/>
      <c r="E355" s="45"/>
      <c r="F355" s="41"/>
      <c r="G355" s="125"/>
      <c r="H355" s="123"/>
      <c r="I355" s="88"/>
      <c r="J355" s="52"/>
      <c r="K355" s="64"/>
    </row>
    <row r="356" spans="2:14" ht="30" customHeight="1" x14ac:dyDescent="0.25">
      <c r="B356" s="53" t="s">
        <v>114</v>
      </c>
      <c r="C356" s="114" t="s">
        <v>115</v>
      </c>
      <c r="D356" s="114"/>
      <c r="E356" s="46"/>
      <c r="F356" s="48"/>
      <c r="G356" s="125"/>
      <c r="H356" s="124"/>
      <c r="I356" s="127"/>
      <c r="J356" s="54"/>
      <c r="K356" s="64"/>
    </row>
    <row r="357" spans="2:14" s="10" customFormat="1" ht="30" customHeight="1" x14ac:dyDescent="0.25">
      <c r="B357" s="47" t="s">
        <v>116</v>
      </c>
      <c r="C357" s="42" t="s">
        <v>117</v>
      </c>
      <c r="D357" s="42"/>
      <c r="E357" s="42"/>
      <c r="F357" s="43"/>
      <c r="G357" s="126"/>
      <c r="H357" s="44"/>
      <c r="I357" s="44"/>
      <c r="J357" s="55"/>
      <c r="K357" s="64"/>
    </row>
    <row r="358" spans="2:14" ht="30" customHeight="1" x14ac:dyDescent="0.25">
      <c r="B358" s="51" t="s">
        <v>118</v>
      </c>
      <c r="C358" s="40" t="s">
        <v>119</v>
      </c>
      <c r="D358" s="40"/>
      <c r="E358" s="45"/>
      <c r="F358" s="41"/>
      <c r="G358" s="125"/>
      <c r="H358" s="123"/>
      <c r="I358" s="88"/>
      <c r="J358" s="52"/>
      <c r="K358" s="64"/>
    </row>
    <row r="359" spans="2:14" ht="30" customHeight="1" x14ac:dyDescent="0.25">
      <c r="B359" s="53" t="s">
        <v>120</v>
      </c>
      <c r="C359" s="114" t="s">
        <v>121</v>
      </c>
      <c r="D359" s="114"/>
      <c r="E359" s="46"/>
      <c r="F359" s="48"/>
      <c r="G359" s="125"/>
      <c r="H359" s="124"/>
      <c r="I359" s="127"/>
      <c r="J359" s="54"/>
      <c r="K359" s="64"/>
    </row>
    <row r="360" spans="2:14" ht="30" customHeight="1" x14ac:dyDescent="0.25">
      <c r="B360" s="47" t="s">
        <v>122</v>
      </c>
      <c r="C360" s="42" t="s">
        <v>123</v>
      </c>
      <c r="D360" s="42"/>
      <c r="E360" s="42"/>
      <c r="F360" s="43"/>
      <c r="G360" s="126"/>
      <c r="H360" s="44"/>
      <c r="I360" s="44"/>
      <c r="J360" s="55"/>
      <c r="K360" s="64"/>
    </row>
    <row r="361" spans="2:14" ht="30" customHeight="1" x14ac:dyDescent="0.25">
      <c r="B361" s="51" t="s">
        <v>124</v>
      </c>
      <c r="C361" s="40" t="s">
        <v>125</v>
      </c>
      <c r="D361" s="40"/>
      <c r="E361" s="45"/>
      <c r="F361" s="41"/>
      <c r="G361" s="125"/>
      <c r="H361" s="123"/>
      <c r="I361" s="88"/>
      <c r="J361" s="52"/>
      <c r="K361" s="64"/>
    </row>
    <row r="362" spans="2:14" ht="30" customHeight="1" x14ac:dyDescent="0.25">
      <c r="B362" s="47" t="s">
        <v>126</v>
      </c>
      <c r="C362" s="42" t="s">
        <v>127</v>
      </c>
      <c r="D362" s="42"/>
      <c r="E362" s="42"/>
      <c r="F362" s="43"/>
      <c r="G362" s="126"/>
      <c r="H362" s="44"/>
      <c r="I362" s="44"/>
      <c r="J362" s="55"/>
      <c r="K362" s="64"/>
    </row>
    <row r="363" spans="2:14" ht="30" customHeight="1" thickBot="1" x14ac:dyDescent="0.3">
      <c r="B363" s="51" t="s">
        <v>128</v>
      </c>
      <c r="C363" s="40" t="s">
        <v>129</v>
      </c>
      <c r="D363" s="40"/>
      <c r="E363" s="45"/>
      <c r="F363" s="41"/>
      <c r="G363" s="125"/>
      <c r="H363" s="123"/>
      <c r="I363" s="88"/>
      <c r="J363" s="52"/>
      <c r="K363" s="64"/>
    </row>
    <row r="364" spans="2:14" ht="30" customHeight="1" thickBot="1" x14ac:dyDescent="0.3">
      <c r="B364" s="56" t="s">
        <v>130</v>
      </c>
      <c r="C364" s="37" t="s">
        <v>233</v>
      </c>
      <c r="D364" s="37"/>
      <c r="E364" s="38"/>
      <c r="F364" s="72"/>
      <c r="G364" s="39"/>
      <c r="H364" s="39"/>
      <c r="I364" s="39" t="s">
        <v>709</v>
      </c>
      <c r="J364" s="50" t="s">
        <v>709</v>
      </c>
      <c r="K364" s="64"/>
    </row>
    <row r="365" spans="2:14" s="7" customFormat="1" ht="15" customHeight="1" x14ac:dyDescent="0.25">
      <c r="B365" s="68"/>
      <c r="C365" s="12"/>
      <c r="D365" s="12"/>
      <c r="E365" s="68"/>
      <c r="F365" s="73"/>
      <c r="G365" s="89"/>
      <c r="H365" s="89"/>
      <c r="J365" s="4"/>
      <c r="K365" s="2"/>
    </row>
  </sheetData>
  <autoFilter ref="B13:J351"/>
  <mergeCells count="2">
    <mergeCell ref="B7:J7"/>
    <mergeCell ref="B9:J11"/>
  </mergeCells>
  <pageMargins left="0.70866141732283472" right="0.70866141732283472" top="0.74803149606299213" bottom="0.74803149606299213" header="0.31496062992125984" footer="0.31496062992125984"/>
  <pageSetup paperSize="9" scale="30" fitToHeight="16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PC Abril 2021</vt:lpstr>
      <vt:lpstr>'PC Abril 2021'!Área_de_impresión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Angiolini</dc:creator>
  <cp:lastModifiedBy>Anahi Gomez</cp:lastModifiedBy>
  <cp:revision/>
  <cp:lastPrinted>2021-06-24T14:23:41Z</cp:lastPrinted>
  <dcterms:created xsi:type="dcterms:W3CDTF">2017-01-17T18:40:25Z</dcterms:created>
  <dcterms:modified xsi:type="dcterms:W3CDTF">2021-06-24T14:23:48Z</dcterms:modified>
</cp:coreProperties>
</file>