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DIFSE back up al 08-08-21\CIRCULARES\CIRCULARES 2021\LP 29-21\"/>
    </mc:Choice>
  </mc:AlternateContent>
  <bookViews>
    <workbookView xWindow="0" yWindow="0" windowWidth="20490" windowHeight="7650"/>
  </bookViews>
  <sheets>
    <sheet name="PC R1" sheetId="1" r:id="rId1"/>
  </sheets>
  <definedNames>
    <definedName name="_xlnm.Print_Area" localSheetId="0">'PC R1'!$A$1:$N$115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40" i="1" s="1"/>
  <c r="F34" i="1" l="1"/>
  <c r="F63" i="1" l="1"/>
  <c r="F84" i="1"/>
  <c r="F64" i="1"/>
  <c r="F62" i="1"/>
  <c r="F61" i="1"/>
  <c r="F60" i="1"/>
  <c r="F59" i="1"/>
  <c r="F58" i="1"/>
  <c r="F57" i="1"/>
  <c r="F38" i="1"/>
  <c r="F37" i="1"/>
  <c r="F42" i="1"/>
  <c r="F32" i="1"/>
  <c r="F31" i="1"/>
  <c r="F30" i="1"/>
  <c r="I101" i="1" l="1"/>
  <c r="L101" i="1"/>
  <c r="L104" i="1" s="1"/>
  <c r="I104" i="1" l="1"/>
  <c r="L113" i="1" l="1"/>
  <c r="I113" i="1"/>
</calcChain>
</file>

<file path=xl/sharedStrings.xml><?xml version="1.0" encoding="utf-8"?>
<sst xmlns="http://schemas.openxmlformats.org/spreadsheetml/2006/main" count="350" uniqueCount="220">
  <si>
    <t>PLANILLA DE COTIZACIÓN</t>
  </si>
  <si>
    <t>Item</t>
  </si>
  <si>
    <t>Descripción</t>
  </si>
  <si>
    <t>SISTEMA DE CONTRATACIÓN</t>
  </si>
  <si>
    <t>Unidad</t>
  </si>
  <si>
    <t>Cantidad</t>
  </si>
  <si>
    <t>Costo Unitario ($)</t>
  </si>
  <si>
    <t>Subtotal ($)</t>
  </si>
  <si>
    <t>Total ($)</t>
  </si>
  <si>
    <t>Costo Unitario (U$s)</t>
  </si>
  <si>
    <t>Subtotal (U$s)</t>
  </si>
  <si>
    <t>Total (U$s)</t>
  </si>
  <si>
    <t>%</t>
  </si>
  <si>
    <t>1</t>
  </si>
  <si>
    <t>PLANIFICACIÓN Y DOCUMENTACIÓN</t>
  </si>
  <si>
    <t>Planificación de los requerimientos de calidad, ambiente, seguridad y salud</t>
  </si>
  <si>
    <t>Análisis de Riesgos y Plan de Gestión Ambiental (PGA)</t>
  </si>
  <si>
    <t>AA</t>
  </si>
  <si>
    <t>Gl</t>
  </si>
  <si>
    <t>Plan de Gestión y Control de la Calidad (PGC)</t>
  </si>
  <si>
    <t>Proyecto ejecutivo y CAO</t>
  </si>
  <si>
    <t>Proyecto ejecutivo de vía</t>
  </si>
  <si>
    <t>2</t>
  </si>
  <si>
    <t>TAREAS PRELIMINARES</t>
  </si>
  <si>
    <t>MOVILIZACIÓN, INSTALACIÓN Y OPERACIÓN DEL OBRADOR</t>
  </si>
  <si>
    <t>Movilización, instalación y operación del obrador</t>
  </si>
  <si>
    <t>DEMOLICIONES Y NORMALIZACIÓN DE INTERFERENCIAS</t>
  </si>
  <si>
    <t>Demolición de construcciones (Viviendas, galpones, etc. en RP 255)</t>
  </si>
  <si>
    <t>Reubicación de tendidos de fibra óptica, incluidas cámaras</t>
  </si>
  <si>
    <t>UM</t>
  </si>
  <si>
    <t>Protección de interferencias: Gasoducto Alvear</t>
  </si>
  <si>
    <t>Reubicación de interferencias: Línea eléctrica</t>
  </si>
  <si>
    <t>OBRAS DE VÍA EN ENLACE ALVEAR</t>
  </si>
  <si>
    <t>MOVIMIENTO DE SUELOS</t>
  </si>
  <si>
    <t>Desmalezado, limpieza y destape de zona de vía</t>
  </si>
  <si>
    <t>Ha</t>
  </si>
  <si>
    <t>Desmontes para zanjas y cunetas</t>
  </si>
  <si>
    <t>m3</t>
  </si>
  <si>
    <t>Construcción de terraplén con suelo seleccionado</t>
  </si>
  <si>
    <t>Conformación de la plataforma con suelo estabilizado con cal</t>
  </si>
  <si>
    <t>Transición de rigideces</t>
  </si>
  <si>
    <t>u</t>
  </si>
  <si>
    <t>Colocación de geotextil</t>
  </si>
  <si>
    <t>m2</t>
  </si>
  <si>
    <t>Terraplén sin compactación especial para accesos</t>
  </si>
  <si>
    <t>MATERIALES PARA EL ARMADO DE VÍA</t>
  </si>
  <si>
    <t>Provisión de Balasto grado A1</t>
  </si>
  <si>
    <t>Ton</t>
  </si>
  <si>
    <t>Carga, transporte y recepción de rieles 54 E1</t>
  </si>
  <si>
    <t>ml</t>
  </si>
  <si>
    <t>set</t>
  </si>
  <si>
    <t>Provisión Cupones de combinación</t>
  </si>
  <si>
    <t>Provisión de Geotextil</t>
  </si>
  <si>
    <t>PROVISION DE APARATOS DE VÍA</t>
  </si>
  <si>
    <t>Provisión de ADV - CAMH-I-X-UIC54-XX 4 hilos a 3 hilos. Prog.10+430</t>
  </si>
  <si>
    <t>Provisión de ADV - DMM-D-G-UIC54-XX/XX-1:10-CR-D anchos 1676/1000. Prog.10+330</t>
  </si>
  <si>
    <t>Provisión de ADV - CAMH-D-X-UIC54-XX 4 hilos a 3 hilos. Prog.10+230</t>
  </si>
  <si>
    <t>Provisión de ADV - DMM-I-D-UIC54-XX/XX-1:10-CR-D anchos 1676/1000. Prog.0+047</t>
  </si>
  <si>
    <t>EJECUCIÓN DE VÍA</t>
  </si>
  <si>
    <t>Desarme de Via para colocación de nuevos ADV's</t>
  </si>
  <si>
    <t>Montaje de vía nueva</t>
  </si>
  <si>
    <t>Armado y colocación de aparatos de vía</t>
  </si>
  <si>
    <t>Descarga de balasto y primer levante de vía</t>
  </si>
  <si>
    <t>Segundo levante de vía</t>
  </si>
  <si>
    <t>Soldadura de rieles</t>
  </si>
  <si>
    <t>Liberacion de tensiones</t>
  </si>
  <si>
    <t>Nivelación final de vía</t>
  </si>
  <si>
    <t>Ejecución y montaje de tope de vía</t>
  </si>
  <si>
    <t>Clasificación y disposición final del material producido</t>
  </si>
  <si>
    <t>PASOS A NIVEL</t>
  </si>
  <si>
    <t>Ejecución de PAN Pr 0+282,96</t>
  </si>
  <si>
    <t>Ejecución de PAN Pr 0+806,35</t>
  </si>
  <si>
    <t>Ejecución de PAN Pr 1+314,70</t>
  </si>
  <si>
    <t>Ejecución de PAN Pr 2+293,47</t>
  </si>
  <si>
    <t>Señalamiento vertical</t>
  </si>
  <si>
    <t>OBRAS DE ARTE</t>
  </si>
  <si>
    <t>Conducto de H° A° de 800 mm Pr 0+285</t>
  </si>
  <si>
    <t>Alcantarilla Pr 1+280</t>
  </si>
  <si>
    <t>Alcantarilla Pr 1+358</t>
  </si>
  <si>
    <t>Alcantarilla Pr 2+245</t>
  </si>
  <si>
    <t>Alcantarilla Pr 2+270</t>
  </si>
  <si>
    <t>Alcantarilla Pr 3+411</t>
  </si>
  <si>
    <t>Alcantarilla a demoler Pr 0+400</t>
  </si>
  <si>
    <t>CERRAMIENTO DE ZONA DE VÍA</t>
  </si>
  <si>
    <t>Alambrado de 7 hilos</t>
  </si>
  <si>
    <t>Tranqueras PAN particulares</t>
  </si>
  <si>
    <t>Alambrados a retirar</t>
  </si>
  <si>
    <t>OBRAS CIVILES</t>
  </si>
  <si>
    <t>Construcción de pavimento de hormigón sobre RP 25S</t>
  </si>
  <si>
    <t>Extracción de árboles existentes</t>
  </si>
  <si>
    <t>Reposición de árboles</t>
  </si>
  <si>
    <t>COSTO DIRECTO</t>
  </si>
  <si>
    <t>CUADRO EMPRESARIO</t>
  </si>
  <si>
    <t>Total Costo Directo</t>
  </si>
  <si>
    <t>Gastos Generales (Sobre 1)</t>
  </si>
  <si>
    <t>3</t>
  </si>
  <si>
    <t>Costo Total  (1+2)</t>
  </si>
  <si>
    <t>4</t>
  </si>
  <si>
    <t>Gastos Financieros (Sobre 3)</t>
  </si>
  <si>
    <t>5</t>
  </si>
  <si>
    <t>Beneficio (Sobre 3)</t>
  </si>
  <si>
    <t>6</t>
  </si>
  <si>
    <t>Precio Unitario Antes de Impuestos (1+2+4+5)</t>
  </si>
  <si>
    <t>7</t>
  </si>
  <si>
    <t>IIBB (Sobre 6)</t>
  </si>
  <si>
    <t>8</t>
  </si>
  <si>
    <t>Base Imponible (1+2+4+5+7)</t>
  </si>
  <si>
    <t>9</t>
  </si>
  <si>
    <t>ITB (Sobre 8)</t>
  </si>
  <si>
    <t>10</t>
  </si>
  <si>
    <t>PRESUPUESTO SIN IVA (8+9)</t>
  </si>
  <si>
    <t>4.1.1</t>
  </si>
  <si>
    <t>4.1.2</t>
  </si>
  <si>
    <t>4.1.3</t>
  </si>
  <si>
    <t>4.1.4</t>
  </si>
  <si>
    <t xml:space="preserve"> </t>
  </si>
  <si>
    <t>Provisión de ADV - DMM-D-D-UIC54-XX/XX-1:10-CR-I anchos 1676/1000. Prog.2+507</t>
  </si>
  <si>
    <t>Provisión de ADV - D(ANCH)M-H-I-C-UIC54-XX/XX-1:10-CR-I anchos 1676/1000. Prog.2+618</t>
  </si>
  <si>
    <t>Provisión de ADV - D(ANCH)M-H-D-C-UIC54-XX/XX-1:10-CR-I anchos 1676/1000. Prog.2+624</t>
  </si>
  <si>
    <t>Provisión de ADV - D(ANCH)M-I-D-UIC54-XX/XX-1:10-CR-I anchos 1676/1000. Prog.2+471</t>
  </si>
  <si>
    <t>Provisión de ADV - D(ANCH)M-H-D-C-UIC54-XX/XX-1:10-CR-I anchos 1676/1000. Prog.2+574</t>
  </si>
  <si>
    <t>Provisión de ADV - D(ANCH)M-H-I-C-UIC54-XX/XX-1:10-CR-I anchos 1676/1000. Prog.2+551</t>
  </si>
  <si>
    <t>OBRAS DE SEÑALAMIENTO EN ENLACE ALVEAR</t>
  </si>
  <si>
    <t>Ingeniería</t>
  </si>
  <si>
    <t>Proyecto ejecutivo (señalamiento)</t>
  </si>
  <si>
    <t>Obrador y seguridad (señalamiento)</t>
  </si>
  <si>
    <t>Obrador y seguridad</t>
  </si>
  <si>
    <t>Señalamiento</t>
  </si>
  <si>
    <t>Señales</t>
  </si>
  <si>
    <t>Accionamiento mecánico de cambios</t>
  </si>
  <si>
    <t>Ensayos y puesta en marcha</t>
  </si>
  <si>
    <t>Capacitación al personal</t>
  </si>
  <si>
    <t>Conforme a obra</t>
  </si>
  <si>
    <t>4.1.1.1</t>
  </si>
  <si>
    <t>4.1.1.1.1</t>
  </si>
  <si>
    <t>4.1.1.1.2</t>
  </si>
  <si>
    <t>4.1.1.2</t>
  </si>
  <si>
    <t>4.1.1.2.1</t>
  </si>
  <si>
    <t>4.1.2.1</t>
  </si>
  <si>
    <t>4.1.2.1.1</t>
  </si>
  <si>
    <t>4.1.2.2</t>
  </si>
  <si>
    <t>4.1.2.2.1</t>
  </si>
  <si>
    <t>4.1.2.2.2</t>
  </si>
  <si>
    <t>4.1.2.2.3</t>
  </si>
  <si>
    <t>4.1.2.2.4</t>
  </si>
  <si>
    <t>4.1.3.1</t>
  </si>
  <si>
    <t>4.1.3.1.1</t>
  </si>
  <si>
    <t>4.1.3.1.2</t>
  </si>
  <si>
    <t>4.1.3.1.3</t>
  </si>
  <si>
    <t>4.1.3.1.4</t>
  </si>
  <si>
    <t>4.1.3.1.5</t>
  </si>
  <si>
    <t>4.1.3.1.6</t>
  </si>
  <si>
    <t>4.1.3.1.7</t>
  </si>
  <si>
    <t>4.1.3.2</t>
  </si>
  <si>
    <t>4.1.3.2.1</t>
  </si>
  <si>
    <t>4.1.3.2.2</t>
  </si>
  <si>
    <t>4.1.3.2.3</t>
  </si>
  <si>
    <t>4.1.3.2.4</t>
  </si>
  <si>
    <t>4.1.3.2.5</t>
  </si>
  <si>
    <t>4.1.3.2.6</t>
  </si>
  <si>
    <t>4.1.3.3</t>
  </si>
  <si>
    <t>4.1.3.3.1</t>
  </si>
  <si>
    <t>4.1.3.3.2</t>
  </si>
  <si>
    <t>4.1.3.3.3</t>
  </si>
  <si>
    <t>4.1.3.3.4</t>
  </si>
  <si>
    <t>4.1.3.3.5</t>
  </si>
  <si>
    <t>4.1.3.3.6</t>
  </si>
  <si>
    <t>4.1.3.3.7</t>
  </si>
  <si>
    <t>4.1.3.3.8</t>
  </si>
  <si>
    <t>4.1.3.3.9</t>
  </si>
  <si>
    <t>4.1.3.3.10</t>
  </si>
  <si>
    <t>4.1.3.4</t>
  </si>
  <si>
    <t>4.1.3.4.1</t>
  </si>
  <si>
    <t>4.1.3.4.2</t>
  </si>
  <si>
    <t>4.1.3.4.3</t>
  </si>
  <si>
    <t>4.1.3.4.4</t>
  </si>
  <si>
    <t>4.1.3.4.5</t>
  </si>
  <si>
    <t>4.1.3.4.6</t>
  </si>
  <si>
    <t>4.1.3.4.7</t>
  </si>
  <si>
    <t>4.1.3.4.8</t>
  </si>
  <si>
    <t>4.1.3.4.9</t>
  </si>
  <si>
    <t>4.1.3.4.10</t>
  </si>
  <si>
    <t>4.1.3.4.11</t>
  </si>
  <si>
    <t>4.1.3.5</t>
  </si>
  <si>
    <t>4.1.3.5.1</t>
  </si>
  <si>
    <t>4.1.3.5.2</t>
  </si>
  <si>
    <t>4.1.3.5.3</t>
  </si>
  <si>
    <t>4.1.3.5.4</t>
  </si>
  <si>
    <t>4.1.3.6</t>
  </si>
  <si>
    <t>4.1.3.6.1</t>
  </si>
  <si>
    <t>4.1.3.6.2</t>
  </si>
  <si>
    <t>4.1.3.6.3</t>
  </si>
  <si>
    <t>4.1.3.6.4</t>
  </si>
  <si>
    <t>4.1.3.6.5</t>
  </si>
  <si>
    <t>4.1.3.6.6</t>
  </si>
  <si>
    <t>4.1.3.6.7</t>
  </si>
  <si>
    <t>4.1.3.7</t>
  </si>
  <si>
    <t>4.1.3.7.1</t>
  </si>
  <si>
    <t>4.1.3.7.2</t>
  </si>
  <si>
    <t>4.1.3.7.3</t>
  </si>
  <si>
    <t>4.1.3.8</t>
  </si>
  <si>
    <t>4.1.3.8.1</t>
  </si>
  <si>
    <t>4.1.3.8.2</t>
  </si>
  <si>
    <t>4.1.3.8.3</t>
  </si>
  <si>
    <t>4.1.4.1</t>
  </si>
  <si>
    <t>4.1.4.1.1</t>
  </si>
  <si>
    <t>4.1.4.2</t>
  </si>
  <si>
    <t>4.1.4.2.1</t>
  </si>
  <si>
    <t>4.1.4.3</t>
  </si>
  <si>
    <t>4.1.4.3.1</t>
  </si>
  <si>
    <t>4.1.4.3.2</t>
  </si>
  <si>
    <t>4.1.4.3.3</t>
  </si>
  <si>
    <t>4.1.4.4</t>
  </si>
  <si>
    <t>4.1.4.4.1</t>
  </si>
  <si>
    <t>4.1.4.5</t>
  </si>
  <si>
    <t>4.1.4.5.1</t>
  </si>
  <si>
    <t>Provisión, transporte y recepción de Durmientes de hormigón (Bitrocha)</t>
  </si>
  <si>
    <t>Provisión, transporte y recepción  de Fijaciones elásticas para durmientes de hormigón (Bitrocha)</t>
  </si>
  <si>
    <t xml:space="preserve">2021 - Año de Homenaje al Premio Nobel de Medicina Dr. César Milstein </t>
  </si>
  <si>
    <t>Licitación Pública Nº:29/2021"Acceso a los Puertos Sur del área Metropolitana de Rosario, Enlaces Alvear y Piñero, Ferrocarril Gral. Mitre" - RENGLÓN 1: ENLACE ALVEAR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</si>
</sst>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\ * #,##0.00_-;\-&quot;$&quot;\ * #,##0.00_-;_-&quot;$&quot;\ * &quot;-&quot;??_-;_-@_-"/>
    <numFmt numFmtId="164" formatCode="_-[$USD]\ * #,##0.00_-;\-[$USD]\ * #,##0.00_-;_-[$USD]\ * &quot;-&quot;??_-;_-@_-"/>
    <numFmt numFmtId="165" formatCode="[$USD]\ #,##0.00;\-[$USD]\ #,##0.00"/>
    <numFmt numFmtId="166" formatCode="&quot;$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Encode Sans"/>
    </font>
    <font>
      <sz val="11"/>
      <color rgb="FFFF0000"/>
      <name val="Encode Sans"/>
    </font>
    <font>
      <sz val="11"/>
      <color theme="1"/>
      <name val="Encode Sans"/>
    </font>
    <font>
      <sz val="12"/>
      <color theme="1"/>
      <name val="Encode Sans"/>
    </font>
    <font>
      <b/>
      <sz val="12"/>
      <color theme="1"/>
      <name val="Encode Sans"/>
    </font>
    <font>
      <b/>
      <sz val="14"/>
      <color theme="1"/>
      <name val="Encode Sans"/>
    </font>
    <font>
      <sz val="11"/>
      <color theme="0"/>
      <name val="Encode Sans"/>
    </font>
    <font>
      <u/>
      <sz val="11"/>
      <color theme="1"/>
      <name val="Encode Sans"/>
    </font>
    <font>
      <b/>
      <sz val="11"/>
      <color theme="1"/>
      <name val="Encode Sans"/>
    </font>
    <font>
      <b/>
      <sz val="11"/>
      <color rgb="FFFF0000"/>
      <name val="Encode Sans"/>
    </font>
    <font>
      <b/>
      <sz val="11"/>
      <name val="Encode Sans"/>
    </font>
    <font>
      <sz val="11"/>
      <name val="Calibri"/>
      <family val="2"/>
      <scheme val="minor"/>
    </font>
    <font>
      <sz val="11"/>
      <color indexed="8"/>
      <name val="Encode Sans"/>
    </font>
    <font>
      <b/>
      <sz val="11"/>
      <name val="Calibri"/>
      <family val="2"/>
      <scheme val="minor"/>
    </font>
    <font>
      <b/>
      <sz val="12"/>
      <name val="Encode Sans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10" fontId="3" fillId="2" borderId="2" xfId="2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2" borderId="4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10" fontId="5" fillId="2" borderId="0" xfId="2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4" fontId="4" fillId="0" borderId="0" xfId="1" applyFont="1" applyBorder="1" applyAlignment="1">
      <alignment vertical="center"/>
    </xf>
    <xf numFmtId="44" fontId="5" fillId="0" borderId="0" xfId="1" applyFont="1" applyBorder="1" applyAlignment="1">
      <alignment vertical="center"/>
    </xf>
    <xf numFmtId="10" fontId="5" fillId="0" borderId="0" xfId="2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49" fontId="9" fillId="5" borderId="6" xfId="0" applyNumberFormat="1" applyFont="1" applyFill="1" applyBorder="1" applyAlignment="1">
      <alignment horizontal="center" vertical="center" wrapText="1"/>
    </xf>
    <xf numFmtId="49" fontId="9" fillId="5" borderId="7" xfId="0" applyNumberFormat="1" applyFont="1" applyFill="1" applyBorder="1" applyAlignment="1">
      <alignment vertical="center" wrapText="1"/>
    </xf>
    <xf numFmtId="49" fontId="9" fillId="5" borderId="7" xfId="0" applyNumberFormat="1" applyFont="1" applyFill="1" applyBorder="1" applyAlignment="1">
      <alignment horizontal="center" vertical="center" wrapText="1"/>
    </xf>
    <xf numFmtId="44" fontId="9" fillId="5" borderId="7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left" wrapText="1"/>
    </xf>
    <xf numFmtId="49" fontId="11" fillId="6" borderId="9" xfId="0" applyNumberFormat="1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center" vertical="center" wrapText="1"/>
    </xf>
    <xf numFmtId="44" fontId="12" fillId="6" borderId="10" xfId="1" applyFont="1" applyFill="1" applyBorder="1" applyAlignment="1">
      <alignment horizontal="left" vertical="center" wrapText="1"/>
    </xf>
    <xf numFmtId="44" fontId="11" fillId="6" borderId="10" xfId="1" applyFont="1" applyFill="1" applyBorder="1" applyAlignment="1">
      <alignment horizontal="left" vertical="center" wrapText="1"/>
    </xf>
    <xf numFmtId="164" fontId="11" fillId="6" borderId="10" xfId="1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49" fontId="11" fillId="4" borderId="9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center" vertical="center" wrapText="1"/>
    </xf>
    <xf numFmtId="44" fontId="12" fillId="4" borderId="10" xfId="1" applyFont="1" applyFill="1" applyBorder="1" applyAlignment="1">
      <alignment horizontal="left" vertical="center" wrapText="1"/>
    </xf>
    <xf numFmtId="44" fontId="11" fillId="4" borderId="10" xfId="1" applyFont="1" applyFill="1" applyBorder="1" applyAlignment="1">
      <alignment horizontal="left" vertical="center" wrapText="1"/>
    </xf>
    <xf numFmtId="164" fontId="11" fillId="4" borderId="10" xfId="1" applyNumberFormat="1" applyFont="1" applyFill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4" fontId="3" fillId="0" borderId="10" xfId="1" applyFont="1" applyFill="1" applyBorder="1" applyAlignment="1">
      <alignment horizontal="left" vertical="center" wrapText="1"/>
    </xf>
    <xf numFmtId="44" fontId="5" fillId="0" borderId="10" xfId="1" applyFont="1" applyBorder="1" applyAlignment="1">
      <alignment horizontal="left" vertical="center" wrapText="1"/>
    </xf>
    <xf numFmtId="164" fontId="5" fillId="0" borderId="10" xfId="1" applyNumberFormat="1" applyFont="1" applyBorder="1" applyAlignment="1">
      <alignment horizontal="left" vertical="center" wrapText="1"/>
    </xf>
    <xf numFmtId="49" fontId="13" fillId="4" borderId="9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44" fontId="13" fillId="4" borderId="10" xfId="1" applyFont="1" applyFill="1" applyBorder="1" applyAlignment="1">
      <alignment horizontal="left" vertical="center" wrapText="1"/>
    </xf>
    <xf numFmtId="164" fontId="13" fillId="4" borderId="10" xfId="1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4" fontId="5" fillId="0" borderId="10" xfId="1" applyFont="1" applyFill="1" applyBorder="1" applyAlignment="1">
      <alignment horizontal="left" vertical="center" wrapText="1"/>
    </xf>
    <xf numFmtId="164" fontId="3" fillId="0" borderId="10" xfId="1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49" fontId="4" fillId="0" borderId="12" xfId="0" applyNumberFormat="1" applyFont="1" applyFill="1" applyBorder="1" applyAlignment="1">
      <alignment horizontal="center" vertical="center" wrapText="1"/>
    </xf>
    <xf numFmtId="44" fontId="3" fillId="0" borderId="13" xfId="1" applyFont="1" applyFill="1" applyBorder="1" applyAlignment="1">
      <alignment horizontal="left" vertical="center" wrapText="1"/>
    </xf>
    <xf numFmtId="44" fontId="3" fillId="0" borderId="13" xfId="1" applyFont="1" applyBorder="1" applyAlignment="1">
      <alignment horizontal="left" vertical="center" wrapText="1"/>
    </xf>
    <xf numFmtId="164" fontId="4" fillId="0" borderId="13" xfId="1" applyNumberFormat="1" applyFont="1" applyFill="1" applyBorder="1" applyAlignment="1">
      <alignment horizontal="left" vertical="center" wrapText="1"/>
    </xf>
    <xf numFmtId="49" fontId="9" fillId="5" borderId="15" xfId="0" applyNumberFormat="1" applyFont="1" applyFill="1" applyBorder="1" applyAlignment="1">
      <alignment horizontal="center" vertical="center"/>
    </xf>
    <xf numFmtId="49" fontId="9" fillId="5" borderId="16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horizontal="center" vertical="center"/>
    </xf>
    <xf numFmtId="44" fontId="4" fillId="5" borderId="16" xfId="1" applyFont="1" applyFill="1" applyBorder="1" applyAlignment="1">
      <alignment horizontal="center" vertical="center"/>
    </xf>
    <xf numFmtId="44" fontId="3" fillId="5" borderId="16" xfId="1" applyFont="1" applyFill="1" applyBorder="1" applyAlignment="1">
      <alignment horizontal="center" vertical="center"/>
    </xf>
    <xf numFmtId="164" fontId="9" fillId="5" borderId="16" xfId="1" applyNumberFormat="1" applyFont="1" applyFill="1" applyBorder="1" applyAlignment="1">
      <alignment horizontal="right" vertical="center"/>
    </xf>
    <xf numFmtId="44" fontId="3" fillId="2" borderId="0" xfId="1" applyFont="1" applyFill="1" applyBorder="1" applyAlignment="1">
      <alignment vertical="center"/>
    </xf>
    <xf numFmtId="49" fontId="9" fillId="5" borderId="18" xfId="0" applyNumberFormat="1" applyFont="1" applyFill="1" applyBorder="1" applyAlignment="1">
      <alignment horizontal="center" vertical="center"/>
    </xf>
    <xf numFmtId="49" fontId="9" fillId="5" borderId="19" xfId="0" applyNumberFormat="1" applyFont="1" applyFill="1" applyBorder="1" applyAlignment="1">
      <alignment vertical="center"/>
    </xf>
    <xf numFmtId="49" fontId="9" fillId="5" borderId="19" xfId="0" applyNumberFormat="1" applyFont="1" applyFill="1" applyBorder="1" applyAlignment="1">
      <alignment horizontal="center" vertical="center"/>
    </xf>
    <xf numFmtId="44" fontId="4" fillId="5" borderId="19" xfId="1" applyFont="1" applyFill="1" applyBorder="1" applyAlignment="1">
      <alignment horizontal="center" vertical="center"/>
    </xf>
    <xf numFmtId="44" fontId="3" fillId="5" borderId="19" xfId="1" applyFont="1" applyFill="1" applyBorder="1" applyAlignment="1">
      <alignment horizontal="center" vertical="center"/>
    </xf>
    <xf numFmtId="44" fontId="9" fillId="5" borderId="19" xfId="1" applyFont="1" applyFill="1" applyBorder="1" applyAlignment="1">
      <alignment horizontal="center" vertical="center"/>
    </xf>
    <xf numFmtId="10" fontId="9" fillId="5" borderId="20" xfId="2" applyNumberFormat="1" applyFont="1" applyFill="1" applyBorder="1" applyAlignment="1">
      <alignment horizontal="center" vertical="center"/>
    </xf>
    <xf numFmtId="49" fontId="3" fillId="0" borderId="21" xfId="2" applyNumberFormat="1" applyFont="1" applyFill="1" applyBorder="1" applyAlignment="1">
      <alignment horizontal="center" vertical="center" wrapText="1"/>
    </xf>
    <xf numFmtId="9" fontId="3" fillId="0" borderId="22" xfId="2" applyFont="1" applyFill="1" applyBorder="1" applyAlignment="1" applyProtection="1">
      <alignment vertical="center" wrapText="1"/>
      <protection locked="0"/>
    </xf>
    <xf numFmtId="9" fontId="3" fillId="0" borderId="22" xfId="2" applyFont="1" applyFill="1" applyBorder="1" applyAlignment="1" applyProtection="1">
      <alignment horizontal="right" vertical="center" wrapText="1"/>
      <protection locked="0"/>
    </xf>
    <xf numFmtId="9" fontId="3" fillId="0" borderId="22" xfId="2" applyFont="1" applyFill="1" applyBorder="1" applyAlignment="1" applyProtection="1">
      <alignment horizontal="center" vertical="center"/>
      <protection locked="0"/>
    </xf>
    <xf numFmtId="44" fontId="4" fillId="0" borderId="22" xfId="1" applyFont="1" applyFill="1" applyBorder="1" applyAlignment="1" applyProtection="1">
      <alignment horizontal="right" vertical="center" wrapText="1"/>
    </xf>
    <xf numFmtId="44" fontId="3" fillId="0" borderId="22" xfId="1" applyFont="1" applyBorder="1" applyAlignment="1">
      <alignment horizontal="center" vertical="center" wrapText="1"/>
    </xf>
    <xf numFmtId="44" fontId="14" fillId="0" borderId="22" xfId="1" applyFont="1" applyFill="1" applyBorder="1" applyAlignment="1" applyProtection="1">
      <alignment horizontal="right" vertical="center" wrapText="1"/>
    </xf>
    <xf numFmtId="44" fontId="3" fillId="0" borderId="22" xfId="1" applyFont="1" applyFill="1" applyBorder="1" applyAlignment="1" applyProtection="1">
      <alignment horizontal="right" vertical="center" wrapText="1"/>
    </xf>
    <xf numFmtId="44" fontId="15" fillId="0" borderId="22" xfId="1" applyFont="1" applyBorder="1" applyAlignment="1">
      <alignment horizontal="center" vertical="center" wrapText="1"/>
    </xf>
    <xf numFmtId="164" fontId="14" fillId="0" borderId="22" xfId="1" applyNumberFormat="1" applyFont="1" applyFill="1" applyBorder="1" applyAlignment="1" applyProtection="1">
      <alignment horizontal="right" vertical="center" wrapText="1"/>
    </xf>
    <xf numFmtId="10" fontId="15" fillId="0" borderId="23" xfId="2" applyNumberFormat="1" applyFont="1" applyBorder="1" applyAlignment="1">
      <alignment horizontal="center" vertical="center" wrapText="1"/>
    </xf>
    <xf numFmtId="10" fontId="3" fillId="0" borderId="22" xfId="2" applyNumberFormat="1" applyFont="1" applyFill="1" applyBorder="1" applyAlignment="1" applyProtection="1">
      <alignment horizontal="right" vertical="center"/>
      <protection locked="0"/>
    </xf>
    <xf numFmtId="44" fontId="14" fillId="0" borderId="22" xfId="1" applyFont="1" applyFill="1" applyBorder="1" applyAlignment="1" applyProtection="1">
      <alignment horizontal="right" vertical="center"/>
    </xf>
    <xf numFmtId="164" fontId="14" fillId="0" borderId="22" xfId="1" applyNumberFormat="1" applyFont="1" applyFill="1" applyBorder="1" applyAlignment="1" applyProtection="1">
      <alignment horizontal="right" vertical="center"/>
    </xf>
    <xf numFmtId="10" fontId="3" fillId="0" borderId="23" xfId="2" applyNumberFormat="1" applyFont="1" applyFill="1" applyBorder="1" applyAlignment="1" applyProtection="1">
      <alignment horizontal="center" vertical="center" wrapText="1"/>
    </xf>
    <xf numFmtId="49" fontId="13" fillId="4" borderId="21" xfId="2" applyNumberFormat="1" applyFont="1" applyFill="1" applyBorder="1" applyAlignment="1">
      <alignment horizontal="center" vertical="center" wrapText="1"/>
    </xf>
    <xf numFmtId="9" fontId="13" fillId="4" borderId="22" xfId="2" applyFont="1" applyFill="1" applyBorder="1" applyAlignment="1" applyProtection="1">
      <alignment vertical="center" wrapText="1"/>
      <protection locked="0"/>
    </xf>
    <xf numFmtId="9" fontId="13" fillId="4" borderId="22" xfId="2" applyFont="1" applyFill="1" applyBorder="1" applyAlignment="1" applyProtection="1">
      <alignment horizontal="right" vertical="center" wrapText="1"/>
      <protection locked="0"/>
    </xf>
    <xf numFmtId="10" fontId="13" fillId="4" borderId="22" xfId="2" applyNumberFormat="1" applyFont="1" applyFill="1" applyBorder="1" applyAlignment="1" applyProtection="1">
      <alignment vertical="center"/>
      <protection locked="0"/>
    </xf>
    <xf numFmtId="44" fontId="12" fillId="4" borderId="22" xfId="1" applyFont="1" applyFill="1" applyBorder="1" applyAlignment="1" applyProtection="1">
      <alignment horizontal="right" vertical="center" wrapText="1"/>
    </xf>
    <xf numFmtId="44" fontId="13" fillId="4" borderId="22" xfId="1" applyFont="1" applyFill="1" applyBorder="1" applyAlignment="1" applyProtection="1">
      <alignment horizontal="right" vertical="center" wrapText="1"/>
    </xf>
    <xf numFmtId="44" fontId="16" fillId="4" borderId="22" xfId="1" applyFont="1" applyFill="1" applyBorder="1" applyAlignment="1" applyProtection="1">
      <alignment horizontal="right" vertical="center" wrapText="1"/>
    </xf>
    <xf numFmtId="164" fontId="16" fillId="4" borderId="22" xfId="1" applyNumberFormat="1" applyFont="1" applyFill="1" applyBorder="1" applyAlignment="1" applyProtection="1">
      <alignment horizontal="right" vertical="center" wrapText="1"/>
    </xf>
    <xf numFmtId="10" fontId="13" fillId="4" borderId="23" xfId="2" applyNumberFormat="1" applyFont="1" applyFill="1" applyBorder="1" applyAlignment="1" applyProtection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 applyProtection="1">
      <alignment vertical="center" wrapText="1"/>
      <protection locked="0"/>
    </xf>
    <xf numFmtId="166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22" xfId="0" applyNumberFormat="1" applyFont="1" applyFill="1" applyBorder="1" applyAlignment="1" applyProtection="1">
      <alignment horizontal="right" vertical="center"/>
      <protection locked="0"/>
    </xf>
    <xf numFmtId="49" fontId="3" fillId="0" borderId="24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vertical="center" wrapText="1"/>
      <protection locked="0"/>
    </xf>
    <xf numFmtId="166" fontId="3" fillId="0" borderId="25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25" xfId="0" applyNumberFormat="1" applyFont="1" applyFill="1" applyBorder="1" applyAlignment="1" applyProtection="1">
      <alignment horizontal="right" vertical="center"/>
      <protection locked="0"/>
    </xf>
    <xf numFmtId="44" fontId="4" fillId="0" borderId="25" xfId="1" applyFont="1" applyFill="1" applyBorder="1" applyAlignment="1" applyProtection="1">
      <alignment horizontal="right" vertical="center" wrapText="1"/>
    </xf>
    <xf numFmtId="44" fontId="3" fillId="0" borderId="25" xfId="1" applyFont="1" applyFill="1" applyBorder="1" applyAlignment="1" applyProtection="1">
      <alignment horizontal="right" vertical="center" wrapText="1"/>
    </xf>
    <xf numFmtId="44" fontId="14" fillId="0" borderId="25" xfId="1" applyFont="1" applyFill="1" applyBorder="1" applyAlignment="1" applyProtection="1">
      <alignment horizontal="right" vertical="center"/>
    </xf>
    <xf numFmtId="164" fontId="14" fillId="0" borderId="25" xfId="1" applyNumberFormat="1" applyFont="1" applyFill="1" applyBorder="1" applyAlignment="1" applyProtection="1">
      <alignment horizontal="right" vertical="center"/>
    </xf>
    <xf numFmtId="10" fontId="3" fillId="0" borderId="26" xfId="2" applyNumberFormat="1" applyFont="1" applyFill="1" applyBorder="1" applyAlignment="1" applyProtection="1">
      <alignment horizontal="center" vertical="center" wrapText="1"/>
    </xf>
    <xf numFmtId="49" fontId="9" fillId="5" borderId="27" xfId="0" applyNumberFormat="1" applyFont="1" applyFill="1" applyBorder="1" applyAlignment="1">
      <alignment horizontal="center" vertical="center"/>
    </xf>
    <xf numFmtId="49" fontId="9" fillId="5" borderId="17" xfId="0" applyNumberFormat="1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horizontal="center" vertical="center"/>
    </xf>
    <xf numFmtId="44" fontId="4" fillId="5" borderId="17" xfId="1" applyFont="1" applyFill="1" applyBorder="1" applyAlignment="1">
      <alignment horizontal="center" vertical="center"/>
    </xf>
    <xf numFmtId="44" fontId="3" fillId="5" borderId="17" xfId="1" applyFont="1" applyFill="1" applyBorder="1" applyAlignment="1">
      <alignment horizontal="center" vertical="center"/>
    </xf>
    <xf numFmtId="44" fontId="2" fillId="5" borderId="17" xfId="1" applyFont="1" applyFill="1" applyBorder="1" applyAlignment="1">
      <alignment horizontal="right" vertical="center"/>
    </xf>
    <xf numFmtId="44" fontId="9" fillId="5" borderId="17" xfId="1" applyFont="1" applyFill="1" applyBorder="1" applyAlignment="1">
      <alignment horizontal="center" vertical="center"/>
    </xf>
    <xf numFmtId="164" fontId="2" fillId="5" borderId="17" xfId="1" applyNumberFormat="1" applyFont="1" applyFill="1" applyBorder="1" applyAlignment="1">
      <alignment horizontal="right" vertical="center"/>
    </xf>
    <xf numFmtId="10" fontId="9" fillId="5" borderId="28" xfId="2" applyNumberFormat="1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horizontal="center" vertical="center"/>
    </xf>
    <xf numFmtId="49" fontId="5" fillId="2" borderId="30" xfId="0" applyNumberFormat="1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/>
    </xf>
    <xf numFmtId="44" fontId="4" fillId="2" borderId="30" xfId="1" applyFont="1" applyFill="1" applyBorder="1" applyAlignment="1">
      <alignment vertical="center"/>
    </xf>
    <xf numFmtId="44" fontId="5" fillId="2" borderId="30" xfId="1" applyFont="1" applyFill="1" applyBorder="1" applyAlignment="1">
      <alignment vertical="center"/>
    </xf>
    <xf numFmtId="10" fontId="5" fillId="2" borderId="30" xfId="2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4" fillId="0" borderId="0" xfId="1" applyFont="1" applyAlignment="1">
      <alignment vertical="center"/>
    </xf>
    <xf numFmtId="44" fontId="5" fillId="0" borderId="0" xfId="1" applyFont="1" applyAlignment="1">
      <alignment vertical="center"/>
    </xf>
    <xf numFmtId="10" fontId="5" fillId="0" borderId="0" xfId="2" applyNumberFormat="1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left" vertical="center" wrapText="1"/>
    </xf>
    <xf numFmtId="0" fontId="13" fillId="6" borderId="10" xfId="0" applyFont="1" applyFill="1" applyBorder="1" applyAlignment="1">
      <alignment horizontal="center" vertical="center" wrapText="1"/>
    </xf>
    <xf numFmtId="4" fontId="13" fillId="6" borderId="10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wrapText="1"/>
    </xf>
    <xf numFmtId="44" fontId="4" fillId="0" borderId="10" xfId="1" applyFont="1" applyFill="1" applyBorder="1" applyAlignment="1">
      <alignment horizontal="left" vertical="center" wrapText="1"/>
    </xf>
    <xf numFmtId="164" fontId="4" fillId="0" borderId="10" xfId="1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4" fontId="3" fillId="2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9" fontId="3" fillId="5" borderId="16" xfId="0" applyNumberFormat="1" applyFont="1" applyFill="1" applyBorder="1" applyAlignment="1">
      <alignment horizontal="center" vertical="center"/>
    </xf>
    <xf numFmtId="49" fontId="3" fillId="5" borderId="19" xfId="0" applyNumberFormat="1" applyFont="1" applyFill="1" applyBorder="1" applyAlignment="1">
      <alignment horizontal="center" vertical="center"/>
    </xf>
    <xf numFmtId="49" fontId="3" fillId="5" borderId="17" xfId="0" applyNumberFormat="1" applyFont="1" applyFill="1" applyBorder="1" applyAlignment="1">
      <alignment horizontal="center" vertical="center"/>
    </xf>
    <xf numFmtId="4" fontId="3" fillId="2" borderId="30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4" fontId="9" fillId="5" borderId="32" xfId="1" applyFont="1" applyFill="1" applyBorder="1" applyAlignment="1">
      <alignment horizontal="center" vertical="center" wrapText="1"/>
    </xf>
    <xf numFmtId="44" fontId="11" fillId="6" borderId="33" xfId="1" applyFont="1" applyFill="1" applyBorder="1" applyAlignment="1">
      <alignment horizontal="left" vertical="center" wrapText="1"/>
    </xf>
    <xf numFmtId="44" fontId="11" fillId="4" borderId="33" xfId="1" applyFont="1" applyFill="1" applyBorder="1" applyAlignment="1">
      <alignment horizontal="left" vertical="center" wrapText="1"/>
    </xf>
    <xf numFmtId="44" fontId="5" fillId="0" borderId="33" xfId="1" applyFont="1" applyBorder="1" applyAlignment="1">
      <alignment horizontal="left" vertical="center" wrapText="1"/>
    </xf>
    <xf numFmtId="44" fontId="13" fillId="4" borderId="33" xfId="1" applyFont="1" applyFill="1" applyBorder="1" applyAlignment="1">
      <alignment horizontal="left" vertical="center" wrapText="1"/>
    </xf>
    <xf numFmtId="44" fontId="3" fillId="0" borderId="33" xfId="1" applyFont="1" applyFill="1" applyBorder="1" applyAlignment="1">
      <alignment horizontal="left" vertical="center" wrapText="1"/>
    </xf>
    <xf numFmtId="44" fontId="4" fillId="0" borderId="33" xfId="1" applyFont="1" applyFill="1" applyBorder="1" applyAlignment="1">
      <alignment horizontal="left" vertical="center" wrapText="1"/>
    </xf>
    <xf numFmtId="44" fontId="4" fillId="0" borderId="34" xfId="1" applyFont="1" applyFill="1" applyBorder="1" applyAlignment="1">
      <alignment horizontal="left" vertical="center" wrapText="1"/>
    </xf>
    <xf numFmtId="44" fontId="9" fillId="5" borderId="35" xfId="1" applyFont="1" applyFill="1" applyBorder="1" applyAlignment="1">
      <alignment horizontal="right" vertical="center"/>
    </xf>
    <xf numFmtId="10" fontId="9" fillId="5" borderId="36" xfId="2" applyNumberFormat="1" applyFont="1" applyFill="1" applyBorder="1" applyAlignment="1">
      <alignment horizontal="center" vertical="center" wrapText="1"/>
    </xf>
    <xf numFmtId="10" fontId="11" fillId="6" borderId="37" xfId="2" applyNumberFormat="1" applyFont="1" applyFill="1" applyBorder="1" applyAlignment="1">
      <alignment horizontal="center" vertical="center" wrapText="1"/>
    </xf>
    <xf numFmtId="10" fontId="11" fillId="4" borderId="37" xfId="2" applyNumberFormat="1" applyFont="1" applyFill="1" applyBorder="1" applyAlignment="1">
      <alignment horizontal="center" vertical="center" wrapText="1"/>
    </xf>
    <xf numFmtId="10" fontId="5" fillId="0" borderId="37" xfId="2" applyNumberFormat="1" applyFont="1" applyBorder="1" applyAlignment="1">
      <alignment horizontal="center" vertical="center" wrapText="1"/>
    </xf>
    <xf numFmtId="10" fontId="13" fillId="4" borderId="37" xfId="2" applyNumberFormat="1" applyFont="1" applyFill="1" applyBorder="1" applyAlignment="1">
      <alignment horizontal="center" vertical="center" wrapText="1"/>
    </xf>
    <xf numFmtId="10" fontId="3" fillId="0" borderId="37" xfId="2" applyNumberFormat="1" applyFont="1" applyFill="1" applyBorder="1" applyAlignment="1">
      <alignment horizontal="center" vertical="center" wrapText="1"/>
    </xf>
    <xf numFmtId="10" fontId="4" fillId="0" borderId="37" xfId="2" applyNumberFormat="1" applyFont="1" applyFill="1" applyBorder="1" applyAlignment="1">
      <alignment horizontal="center" vertical="center" wrapText="1"/>
    </xf>
    <xf numFmtId="10" fontId="4" fillId="0" borderId="38" xfId="2" applyNumberFormat="1" applyFont="1" applyFill="1" applyBorder="1" applyAlignment="1">
      <alignment horizontal="center" vertical="center" wrapText="1"/>
    </xf>
    <xf numFmtId="10" fontId="9" fillId="5" borderId="31" xfId="1" applyNumberFormat="1" applyFont="1" applyFill="1" applyBorder="1" applyAlignment="1">
      <alignment horizontal="right" vertical="center"/>
    </xf>
    <xf numFmtId="44" fontId="9" fillId="5" borderId="6" xfId="1" applyFont="1" applyFill="1" applyBorder="1" applyAlignment="1">
      <alignment horizontal="center" vertical="center" wrapText="1"/>
    </xf>
    <xf numFmtId="44" fontId="9" fillId="5" borderId="8" xfId="1" applyFont="1" applyFill="1" applyBorder="1" applyAlignment="1">
      <alignment horizontal="center" vertical="center" wrapText="1"/>
    </xf>
    <xf numFmtId="164" fontId="11" fillId="6" borderId="9" xfId="1" applyNumberFormat="1" applyFont="1" applyFill="1" applyBorder="1" applyAlignment="1">
      <alignment horizontal="left" vertical="center" wrapText="1"/>
    </xf>
    <xf numFmtId="164" fontId="11" fillId="6" borderId="11" xfId="1" applyNumberFormat="1" applyFont="1" applyFill="1" applyBorder="1" applyAlignment="1">
      <alignment horizontal="left" vertical="center" wrapText="1"/>
    </xf>
    <xf numFmtId="164" fontId="11" fillId="4" borderId="9" xfId="1" applyNumberFormat="1" applyFont="1" applyFill="1" applyBorder="1" applyAlignment="1">
      <alignment horizontal="left" vertical="center" wrapText="1"/>
    </xf>
    <xf numFmtId="164" fontId="11" fillId="4" borderId="11" xfId="1" applyNumberFormat="1" applyFont="1" applyFill="1" applyBorder="1" applyAlignment="1">
      <alignment horizontal="left" vertical="center" wrapText="1"/>
    </xf>
    <xf numFmtId="164" fontId="5" fillId="0" borderId="9" xfId="1" applyNumberFormat="1" applyFont="1" applyBorder="1" applyAlignment="1">
      <alignment horizontal="left" vertical="center" wrapText="1"/>
    </xf>
    <xf numFmtId="164" fontId="5" fillId="0" borderId="11" xfId="1" applyNumberFormat="1" applyFont="1" applyBorder="1" applyAlignment="1">
      <alignment horizontal="left" vertical="center" wrapText="1"/>
    </xf>
    <xf numFmtId="164" fontId="13" fillId="4" borderId="9" xfId="1" applyNumberFormat="1" applyFont="1" applyFill="1" applyBorder="1" applyAlignment="1">
      <alignment horizontal="left" vertical="center" wrapText="1"/>
    </xf>
    <xf numFmtId="164" fontId="13" fillId="4" borderId="11" xfId="1" applyNumberFormat="1" applyFont="1" applyFill="1" applyBorder="1" applyAlignment="1">
      <alignment horizontal="left" vertical="center" wrapText="1"/>
    </xf>
    <xf numFmtId="164" fontId="3" fillId="0" borderId="9" xfId="1" applyNumberFormat="1" applyFont="1" applyFill="1" applyBorder="1" applyAlignment="1">
      <alignment horizontal="left" vertical="center" wrapText="1"/>
    </xf>
    <xf numFmtId="164" fontId="3" fillId="0" borderId="11" xfId="1" applyNumberFormat="1" applyFont="1" applyFill="1" applyBorder="1" applyAlignment="1">
      <alignment horizontal="left" vertical="center" wrapText="1"/>
    </xf>
    <xf numFmtId="165" fontId="13" fillId="4" borderId="11" xfId="1" applyNumberFormat="1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left" vertical="center" wrapText="1"/>
    </xf>
    <xf numFmtId="164" fontId="4" fillId="0" borderId="12" xfId="1" applyNumberFormat="1" applyFont="1" applyFill="1" applyBorder="1" applyAlignment="1">
      <alignment horizontal="left" vertical="center" wrapText="1"/>
    </xf>
    <xf numFmtId="164" fontId="4" fillId="0" borderId="14" xfId="1" applyNumberFormat="1" applyFont="1" applyFill="1" applyBorder="1" applyAlignment="1">
      <alignment horizontal="left" vertical="center" wrapText="1"/>
    </xf>
    <xf numFmtId="164" fontId="9" fillId="5" borderId="15" xfId="1" applyNumberFormat="1" applyFont="1" applyFill="1" applyBorder="1" applyAlignment="1">
      <alignment horizontal="right" vertical="center"/>
    </xf>
    <xf numFmtId="164" fontId="9" fillId="5" borderId="28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49" fontId="6" fillId="2" borderId="0" xfId="0" applyNumberFormat="1" applyFont="1" applyFill="1" applyBorder="1" applyAlignment="1">
      <alignment horizontal="right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17" fillId="4" borderId="0" xfId="0" applyNumberFormat="1" applyFont="1" applyFill="1" applyBorder="1" applyAlignment="1">
      <alignment horizontal="center" vertical="center" wrapText="1"/>
    </xf>
    <xf numFmtId="44" fontId="18" fillId="2" borderId="0" xfId="1" applyFont="1" applyFill="1" applyBorder="1" applyAlignment="1">
      <alignment horizontal="right" vertical="center"/>
    </xf>
    <xf numFmtId="0" fontId="18" fillId="0" borderId="0" xfId="0" applyFont="1" applyAlignment="1">
      <alignment horizontal="right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3</xdr:row>
      <xdr:rowOff>0</xdr:rowOff>
    </xdr:from>
    <xdr:to>
      <xdr:col>2</xdr:col>
      <xdr:colOff>3853901</xdr:colOff>
      <xdr:row>5</xdr:row>
      <xdr:rowOff>137649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682625"/>
          <a:ext cx="4092026" cy="7408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1353910</xdr:colOff>
      <xdr:row>2</xdr:row>
      <xdr:rowOff>197612</xdr:rowOff>
    </xdr:from>
    <xdr:to>
      <xdr:col>11</xdr:col>
      <xdr:colOff>1188358</xdr:colOff>
      <xdr:row>5</xdr:row>
      <xdr:rowOff>54428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4160" y="578612"/>
          <a:ext cx="2358573" cy="761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5"/>
  <sheetViews>
    <sheetView tabSelected="1" view="pageBreakPreview" topLeftCell="A69" zoomScale="70" zoomScaleNormal="70" zoomScaleSheetLayoutView="70" workbookViewId="0">
      <selection activeCell="C92" sqref="C92"/>
    </sheetView>
  </sheetViews>
  <sheetFormatPr baseColWidth="10" defaultRowHeight="24" outlineLevelCol="1" x14ac:dyDescent="0.25"/>
  <cols>
    <col min="1" max="1" width="1.7109375" style="20" customWidth="1"/>
    <col min="2" max="2" width="11.42578125" style="141"/>
    <col min="3" max="3" width="92" style="20" bestFit="1" customWidth="1"/>
    <col min="4" max="4" width="18.42578125" style="142" customWidth="1"/>
    <col min="5" max="5" width="9" style="142" customWidth="1"/>
    <col min="6" max="6" width="11.28515625" style="167" bestFit="1" customWidth="1"/>
    <col min="7" max="7" width="18.7109375" style="143" bestFit="1" customWidth="1"/>
    <col min="8" max="8" width="18.5703125" style="144" bestFit="1" customWidth="1"/>
    <col min="9" max="9" width="20.42578125" style="144" bestFit="1" customWidth="1"/>
    <col min="10" max="10" width="21.42578125" style="144" bestFit="1" customWidth="1" outlineLevel="1"/>
    <col min="11" max="11" width="16.42578125" style="144" customWidth="1" outlineLevel="1"/>
    <col min="12" max="12" width="19.85546875" style="144" bestFit="1" customWidth="1" outlineLevel="1"/>
    <col min="13" max="13" width="13.42578125" style="145" customWidth="1"/>
    <col min="14" max="14" width="1.7109375" style="146" customWidth="1"/>
    <col min="15" max="15" width="68" bestFit="1" customWidth="1"/>
  </cols>
  <sheetData>
    <row r="1" spans="1:21" s="7" customFormat="1" ht="6.75" customHeight="1" x14ac:dyDescent="0.25">
      <c r="A1" s="1"/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5"/>
      <c r="N1" s="6"/>
    </row>
    <row r="2" spans="1:21" s="16" customFormat="1" x14ac:dyDescent="0.25">
      <c r="A2" s="8"/>
      <c r="B2" s="9"/>
      <c r="C2" s="209" t="s">
        <v>218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15"/>
    </row>
    <row r="3" spans="1:21" s="16" customFormat="1" ht="14.25" x14ac:dyDescent="0.25">
      <c r="A3" s="8"/>
      <c r="B3" s="9"/>
      <c r="C3" s="10"/>
      <c r="D3" s="11"/>
      <c r="E3" s="11"/>
      <c r="F3" s="161"/>
      <c r="G3" s="12"/>
      <c r="H3" s="13"/>
      <c r="I3" s="13"/>
      <c r="J3" s="13"/>
      <c r="K3" s="13"/>
      <c r="L3" s="13"/>
      <c r="M3" s="14"/>
      <c r="N3" s="15"/>
    </row>
    <row r="4" spans="1:21" s="16" customFormat="1" ht="14.25" x14ac:dyDescent="0.25">
      <c r="A4" s="8"/>
      <c r="B4" s="9"/>
      <c r="C4" s="10"/>
      <c r="D4" s="11"/>
      <c r="E4" s="11"/>
      <c r="F4" s="161"/>
      <c r="G4" s="12"/>
      <c r="H4" s="13"/>
      <c r="I4" s="13"/>
      <c r="J4" s="13"/>
      <c r="K4" s="13"/>
      <c r="L4" s="13"/>
      <c r="M4" s="14"/>
      <c r="N4" s="15"/>
    </row>
    <row r="5" spans="1:21" s="16" customFormat="1" ht="14.25" x14ac:dyDescent="0.25">
      <c r="A5" s="8"/>
      <c r="B5" s="9"/>
      <c r="C5" s="10"/>
      <c r="D5" s="11"/>
      <c r="E5" s="11"/>
      <c r="F5" s="161"/>
      <c r="G5" s="12"/>
      <c r="H5" s="13"/>
      <c r="I5" s="13"/>
      <c r="J5" s="13"/>
      <c r="K5" s="13"/>
      <c r="L5" s="13"/>
      <c r="M5" s="14"/>
      <c r="N5" s="15"/>
    </row>
    <row r="6" spans="1:21" s="16" customFormat="1" ht="48" customHeight="1" x14ac:dyDescent="0.25">
      <c r="A6" s="8"/>
      <c r="B6" s="9"/>
      <c r="C6" s="10"/>
      <c r="D6" s="11"/>
      <c r="E6" s="11"/>
      <c r="F6" s="161"/>
      <c r="G6" s="12"/>
      <c r="H6" s="13"/>
      <c r="I6" s="13"/>
      <c r="J6" s="13"/>
      <c r="K6" s="13"/>
      <c r="L6" s="13"/>
      <c r="M6" s="14"/>
      <c r="N6" s="15"/>
    </row>
    <row r="7" spans="1:21" s="16" customFormat="1" ht="15.75" x14ac:dyDescent="0.25">
      <c r="A7" s="8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15"/>
    </row>
    <row r="8" spans="1:21" s="19" customFormat="1" ht="24.75" x14ac:dyDescent="0.25">
      <c r="A8" s="17"/>
      <c r="B8" s="207" t="s">
        <v>0</v>
      </c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18"/>
    </row>
    <row r="9" spans="1:21" s="20" customFormat="1" ht="4.5" customHeight="1" x14ac:dyDescent="0.25">
      <c r="A9" s="8"/>
      <c r="B9" s="9"/>
      <c r="C9" s="10"/>
      <c r="D9" s="11"/>
      <c r="E9" s="11"/>
      <c r="F9" s="161"/>
      <c r="G9" s="12"/>
      <c r="H9" s="13"/>
      <c r="I9" s="13"/>
      <c r="J9" s="13"/>
      <c r="K9" s="13"/>
      <c r="L9" s="13"/>
      <c r="M9" s="14"/>
      <c r="N9" s="15"/>
    </row>
    <row r="10" spans="1:21" s="23" customFormat="1" ht="50.25" customHeight="1" x14ac:dyDescent="0.25">
      <c r="A10" s="21"/>
      <c r="B10" s="208" t="s">
        <v>219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2"/>
    </row>
    <row r="11" spans="1:21" s="20" customFormat="1" ht="4.5" customHeight="1" thickBot="1" x14ac:dyDescent="0.3">
      <c r="A11" s="8"/>
      <c r="B11" s="24"/>
      <c r="C11" s="16"/>
      <c r="D11" s="25"/>
      <c r="E11" s="25"/>
      <c r="F11" s="162"/>
      <c r="G11" s="26"/>
      <c r="H11" s="27"/>
      <c r="I11" s="27"/>
      <c r="J11" s="27"/>
      <c r="K11" s="27"/>
      <c r="L11" s="27"/>
      <c r="M11" s="28"/>
      <c r="N11" s="15"/>
    </row>
    <row r="12" spans="1:21" s="35" customFormat="1" ht="35.25" customHeight="1" x14ac:dyDescent="0.25">
      <c r="A12" s="29"/>
      <c r="B12" s="30" t="s">
        <v>1</v>
      </c>
      <c r="C12" s="31" t="s">
        <v>2</v>
      </c>
      <c r="D12" s="32" t="s">
        <v>3</v>
      </c>
      <c r="E12" s="32" t="s">
        <v>4</v>
      </c>
      <c r="F12" s="32" t="s">
        <v>5</v>
      </c>
      <c r="G12" s="33" t="s">
        <v>6</v>
      </c>
      <c r="H12" s="33" t="s">
        <v>7</v>
      </c>
      <c r="I12" s="168" t="s">
        <v>8</v>
      </c>
      <c r="J12" s="186" t="s">
        <v>9</v>
      </c>
      <c r="K12" s="33" t="s">
        <v>10</v>
      </c>
      <c r="L12" s="187" t="s">
        <v>11</v>
      </c>
      <c r="M12" s="177" t="s">
        <v>12</v>
      </c>
      <c r="N12" s="34"/>
      <c r="U12" s="36"/>
    </row>
    <row r="13" spans="1:21" s="45" customFormat="1" x14ac:dyDescent="0.55000000000000004">
      <c r="A13" s="37"/>
      <c r="B13" s="38" t="s">
        <v>111</v>
      </c>
      <c r="C13" s="39" t="s">
        <v>14</v>
      </c>
      <c r="D13" s="40"/>
      <c r="E13" s="40"/>
      <c r="F13" s="152"/>
      <c r="G13" s="41"/>
      <c r="H13" s="42"/>
      <c r="I13" s="169"/>
      <c r="J13" s="188"/>
      <c r="K13" s="43"/>
      <c r="L13" s="189"/>
      <c r="M13" s="178"/>
      <c r="N13" s="44"/>
    </row>
    <row r="14" spans="1:21" s="45" customFormat="1" ht="33.75" customHeight="1" x14ac:dyDescent="0.55000000000000004">
      <c r="A14" s="37"/>
      <c r="B14" s="46" t="s">
        <v>133</v>
      </c>
      <c r="C14" s="47" t="s">
        <v>15</v>
      </c>
      <c r="D14" s="48"/>
      <c r="E14" s="48"/>
      <c r="F14" s="58"/>
      <c r="G14" s="49"/>
      <c r="H14" s="50"/>
      <c r="I14" s="170"/>
      <c r="J14" s="190"/>
      <c r="K14" s="51"/>
      <c r="L14" s="191"/>
      <c r="M14" s="179"/>
      <c r="N14" s="44"/>
    </row>
    <row r="15" spans="1:21" s="45" customFormat="1" x14ac:dyDescent="0.55000000000000004">
      <c r="A15" s="37"/>
      <c r="B15" s="52" t="s">
        <v>134</v>
      </c>
      <c r="C15" s="147" t="s">
        <v>16</v>
      </c>
      <c r="D15" s="148" t="s">
        <v>17</v>
      </c>
      <c r="E15" s="148" t="s">
        <v>18</v>
      </c>
      <c r="F15" s="149">
        <v>1</v>
      </c>
      <c r="G15" s="53"/>
      <c r="H15" s="54"/>
      <c r="I15" s="171"/>
      <c r="J15" s="192"/>
      <c r="K15" s="55"/>
      <c r="L15" s="193"/>
      <c r="M15" s="180"/>
      <c r="N15" s="44"/>
    </row>
    <row r="16" spans="1:21" s="45" customFormat="1" x14ac:dyDescent="0.55000000000000004">
      <c r="A16" s="37"/>
      <c r="B16" s="52" t="s">
        <v>135</v>
      </c>
      <c r="C16" s="147" t="s">
        <v>19</v>
      </c>
      <c r="D16" s="148" t="s">
        <v>17</v>
      </c>
      <c r="E16" s="148" t="s">
        <v>18</v>
      </c>
      <c r="F16" s="149">
        <v>1</v>
      </c>
      <c r="G16" s="53"/>
      <c r="H16" s="54"/>
      <c r="I16" s="171"/>
      <c r="J16" s="192"/>
      <c r="K16" s="55"/>
      <c r="L16" s="193"/>
      <c r="M16" s="180"/>
      <c r="N16" s="44"/>
    </row>
    <row r="17" spans="1:14" s="45" customFormat="1" ht="14.25" x14ac:dyDescent="0.2">
      <c r="A17" s="37"/>
      <c r="B17" s="46" t="s">
        <v>136</v>
      </c>
      <c r="C17" s="47" t="s">
        <v>20</v>
      </c>
      <c r="D17" s="57"/>
      <c r="E17" s="57"/>
      <c r="F17" s="58"/>
      <c r="G17" s="49"/>
      <c r="H17" s="50"/>
      <c r="I17" s="170"/>
      <c r="J17" s="190"/>
      <c r="K17" s="51"/>
      <c r="L17" s="191"/>
      <c r="M17" s="179"/>
      <c r="N17" s="44"/>
    </row>
    <row r="18" spans="1:14" s="45" customFormat="1" x14ac:dyDescent="0.55000000000000004">
      <c r="A18" s="37"/>
      <c r="B18" s="52" t="s">
        <v>137</v>
      </c>
      <c r="C18" s="147" t="s">
        <v>21</v>
      </c>
      <c r="D18" s="148" t="s">
        <v>17</v>
      </c>
      <c r="E18" s="148" t="s">
        <v>18</v>
      </c>
      <c r="F18" s="149">
        <v>1</v>
      </c>
      <c r="G18" s="53"/>
      <c r="H18" s="54"/>
      <c r="I18" s="171"/>
      <c r="J18" s="192"/>
      <c r="K18" s="55"/>
      <c r="L18" s="193"/>
      <c r="M18" s="180"/>
      <c r="N18" s="44"/>
    </row>
    <row r="19" spans="1:14" s="45" customFormat="1" ht="14.25" x14ac:dyDescent="0.2">
      <c r="A19" s="37"/>
      <c r="B19" s="38" t="s">
        <v>112</v>
      </c>
      <c r="C19" s="150" t="s">
        <v>23</v>
      </c>
      <c r="D19" s="151"/>
      <c r="E19" s="151"/>
      <c r="F19" s="152"/>
      <c r="G19" s="41"/>
      <c r="H19" s="42"/>
      <c r="I19" s="169"/>
      <c r="J19" s="188"/>
      <c r="K19" s="43"/>
      <c r="L19" s="189"/>
      <c r="M19" s="178"/>
      <c r="N19" s="44"/>
    </row>
    <row r="20" spans="1:14" s="45" customFormat="1" x14ac:dyDescent="0.55000000000000004">
      <c r="A20" s="37"/>
      <c r="B20" s="46" t="s">
        <v>138</v>
      </c>
      <c r="C20" s="47" t="s">
        <v>24</v>
      </c>
      <c r="D20" s="57"/>
      <c r="E20" s="57"/>
      <c r="F20" s="58"/>
      <c r="G20" s="49"/>
      <c r="H20" s="50"/>
      <c r="I20" s="170"/>
      <c r="J20" s="190"/>
      <c r="K20" s="51"/>
      <c r="L20" s="191"/>
      <c r="M20" s="179"/>
      <c r="N20" s="44"/>
    </row>
    <row r="21" spans="1:14" s="45" customFormat="1" x14ac:dyDescent="0.55000000000000004">
      <c r="A21" s="37"/>
      <c r="B21" s="52" t="s">
        <v>139</v>
      </c>
      <c r="C21" s="147" t="s">
        <v>25</v>
      </c>
      <c r="D21" s="148" t="s">
        <v>17</v>
      </c>
      <c r="E21" s="148" t="s">
        <v>18</v>
      </c>
      <c r="F21" s="149">
        <v>1</v>
      </c>
      <c r="G21" s="53"/>
      <c r="H21" s="54"/>
      <c r="I21" s="171"/>
      <c r="J21" s="192"/>
      <c r="K21" s="55"/>
      <c r="L21" s="193"/>
      <c r="M21" s="180"/>
      <c r="N21" s="44"/>
    </row>
    <row r="22" spans="1:14" s="45" customFormat="1" x14ac:dyDescent="0.55000000000000004">
      <c r="A22" s="37"/>
      <c r="B22" s="46" t="s">
        <v>140</v>
      </c>
      <c r="C22" s="47" t="s">
        <v>26</v>
      </c>
      <c r="D22" s="57"/>
      <c r="E22" s="57"/>
      <c r="F22" s="58"/>
      <c r="G22" s="49"/>
      <c r="H22" s="50"/>
      <c r="I22" s="170"/>
      <c r="J22" s="190"/>
      <c r="K22" s="51"/>
      <c r="L22" s="191"/>
      <c r="M22" s="179"/>
      <c r="N22" s="44"/>
    </row>
    <row r="23" spans="1:14" s="45" customFormat="1" x14ac:dyDescent="0.55000000000000004">
      <c r="A23" s="37"/>
      <c r="B23" s="52" t="s">
        <v>141</v>
      </c>
      <c r="C23" s="147" t="s">
        <v>27</v>
      </c>
      <c r="D23" s="148" t="s">
        <v>17</v>
      </c>
      <c r="E23" s="148" t="s">
        <v>18</v>
      </c>
      <c r="F23" s="149">
        <v>1</v>
      </c>
      <c r="G23" s="53"/>
      <c r="H23" s="54"/>
      <c r="I23" s="171"/>
      <c r="J23" s="192"/>
      <c r="K23" s="55"/>
      <c r="L23" s="193"/>
      <c r="M23" s="180"/>
      <c r="N23" s="44"/>
    </row>
    <row r="24" spans="1:14" s="45" customFormat="1" x14ac:dyDescent="0.55000000000000004">
      <c r="A24" s="37"/>
      <c r="B24" s="52" t="s">
        <v>142</v>
      </c>
      <c r="C24" s="147" t="s">
        <v>28</v>
      </c>
      <c r="D24" s="148" t="s">
        <v>29</v>
      </c>
      <c r="E24" s="148" t="s">
        <v>49</v>
      </c>
      <c r="F24" s="149">
        <v>200</v>
      </c>
      <c r="G24" s="53"/>
      <c r="H24" s="54"/>
      <c r="I24" s="171"/>
      <c r="J24" s="192"/>
      <c r="K24" s="55"/>
      <c r="L24" s="193"/>
      <c r="M24" s="180"/>
      <c r="N24" s="44"/>
    </row>
    <row r="25" spans="1:14" s="45" customFormat="1" x14ac:dyDescent="0.55000000000000004">
      <c r="A25" s="37"/>
      <c r="B25" s="52" t="s">
        <v>143</v>
      </c>
      <c r="C25" s="147" t="s">
        <v>30</v>
      </c>
      <c r="D25" s="148" t="s">
        <v>17</v>
      </c>
      <c r="E25" s="148" t="s">
        <v>18</v>
      </c>
      <c r="F25" s="149">
        <v>1</v>
      </c>
      <c r="G25" s="53"/>
      <c r="H25" s="54"/>
      <c r="I25" s="171"/>
      <c r="J25" s="192"/>
      <c r="K25" s="55"/>
      <c r="L25" s="193"/>
      <c r="M25" s="180"/>
      <c r="N25" s="44"/>
    </row>
    <row r="26" spans="1:14" s="45" customFormat="1" x14ac:dyDescent="0.55000000000000004">
      <c r="A26" s="37"/>
      <c r="B26" s="52" t="s">
        <v>144</v>
      </c>
      <c r="C26" s="147" t="s">
        <v>31</v>
      </c>
      <c r="D26" s="148" t="s">
        <v>17</v>
      </c>
      <c r="E26" s="148" t="s">
        <v>18</v>
      </c>
      <c r="F26" s="149">
        <v>1</v>
      </c>
      <c r="G26" s="53"/>
      <c r="H26" s="54"/>
      <c r="I26" s="171"/>
      <c r="J26" s="192"/>
      <c r="K26" s="55"/>
      <c r="L26" s="193"/>
      <c r="M26" s="180"/>
      <c r="N26" s="44"/>
    </row>
    <row r="27" spans="1:14" s="45" customFormat="1" x14ac:dyDescent="0.55000000000000004">
      <c r="A27" s="37"/>
      <c r="B27" s="38" t="s">
        <v>113</v>
      </c>
      <c r="C27" s="150" t="s">
        <v>32</v>
      </c>
      <c r="D27" s="151"/>
      <c r="E27" s="151"/>
      <c r="F27" s="152"/>
      <c r="G27" s="41"/>
      <c r="H27" s="42"/>
      <c r="I27" s="169"/>
      <c r="J27" s="188"/>
      <c r="K27" s="43"/>
      <c r="L27" s="189"/>
      <c r="M27" s="178"/>
      <c r="N27" s="44"/>
    </row>
    <row r="28" spans="1:14" s="45" customFormat="1" ht="14.25" x14ac:dyDescent="0.2">
      <c r="A28" s="37"/>
      <c r="B28" s="56" t="s">
        <v>145</v>
      </c>
      <c r="C28" s="47" t="s">
        <v>33</v>
      </c>
      <c r="D28" s="57"/>
      <c r="E28" s="57"/>
      <c r="F28" s="58"/>
      <c r="G28" s="49"/>
      <c r="H28" s="59"/>
      <c r="I28" s="172"/>
      <c r="J28" s="194"/>
      <c r="K28" s="60"/>
      <c r="L28" s="195"/>
      <c r="M28" s="181"/>
      <c r="N28" s="44"/>
    </row>
    <row r="29" spans="1:14" s="45" customFormat="1" x14ac:dyDescent="0.55000000000000004">
      <c r="A29" s="37"/>
      <c r="B29" s="52" t="s">
        <v>146</v>
      </c>
      <c r="C29" s="147" t="s">
        <v>34</v>
      </c>
      <c r="D29" s="148" t="s">
        <v>17</v>
      </c>
      <c r="E29" s="148" t="s">
        <v>35</v>
      </c>
      <c r="F29" s="149">
        <v>4</v>
      </c>
      <c r="G29" s="53"/>
      <c r="H29" s="54"/>
      <c r="I29" s="171"/>
      <c r="J29" s="192"/>
      <c r="K29" s="55"/>
      <c r="L29" s="193"/>
      <c r="M29" s="180"/>
      <c r="N29" s="44"/>
    </row>
    <row r="30" spans="1:14" s="45" customFormat="1" ht="14.25" x14ac:dyDescent="0.2">
      <c r="A30" s="37"/>
      <c r="B30" s="52" t="s">
        <v>147</v>
      </c>
      <c r="C30" s="147" t="s">
        <v>36</v>
      </c>
      <c r="D30" s="148" t="s">
        <v>29</v>
      </c>
      <c r="E30" s="148" t="s">
        <v>37</v>
      </c>
      <c r="F30" s="149">
        <f>(28.71+384.76+70.39+1743.98)*1.05</f>
        <v>2339.2320000000004</v>
      </c>
      <c r="G30" s="53"/>
      <c r="H30" s="54"/>
      <c r="I30" s="171"/>
      <c r="J30" s="192"/>
      <c r="K30" s="55"/>
      <c r="L30" s="193"/>
      <c r="M30" s="180"/>
      <c r="N30" s="44"/>
    </row>
    <row r="31" spans="1:14" s="45" customFormat="1" x14ac:dyDescent="0.55000000000000004">
      <c r="A31" s="37"/>
      <c r="B31" s="52" t="s">
        <v>148</v>
      </c>
      <c r="C31" s="147" t="s">
        <v>38</v>
      </c>
      <c r="D31" s="148" t="s">
        <v>29</v>
      </c>
      <c r="E31" s="148" t="s">
        <v>37</v>
      </c>
      <c r="F31" s="149">
        <f>6886.06*1.05</f>
        <v>7230.3630000000003</v>
      </c>
      <c r="G31" s="53"/>
      <c r="H31" s="54"/>
      <c r="I31" s="171"/>
      <c r="J31" s="192"/>
      <c r="K31" s="55"/>
      <c r="L31" s="193"/>
      <c r="M31" s="180"/>
      <c r="N31" s="44"/>
    </row>
    <row r="32" spans="1:14" s="45" customFormat="1" x14ac:dyDescent="0.55000000000000004">
      <c r="A32" s="37"/>
      <c r="B32" s="52" t="s">
        <v>149</v>
      </c>
      <c r="C32" s="147" t="s">
        <v>39</v>
      </c>
      <c r="D32" s="148" t="s">
        <v>29</v>
      </c>
      <c r="E32" s="148" t="s">
        <v>37</v>
      </c>
      <c r="F32" s="149">
        <f>+F56*6*0.3</f>
        <v>6840</v>
      </c>
      <c r="G32" s="53"/>
      <c r="H32" s="54"/>
      <c r="I32" s="171"/>
      <c r="J32" s="192"/>
      <c r="K32" s="55"/>
      <c r="L32" s="193"/>
      <c r="M32" s="180"/>
      <c r="N32" s="44"/>
    </row>
    <row r="33" spans="1:20" s="45" customFormat="1" x14ac:dyDescent="0.55000000000000004">
      <c r="A33" s="37"/>
      <c r="B33" s="52" t="s">
        <v>150</v>
      </c>
      <c r="C33" s="147" t="s">
        <v>40</v>
      </c>
      <c r="D33" s="148" t="s">
        <v>17</v>
      </c>
      <c r="E33" s="148" t="s">
        <v>41</v>
      </c>
      <c r="F33" s="149">
        <v>3</v>
      </c>
      <c r="G33" s="53"/>
      <c r="H33" s="54"/>
      <c r="I33" s="171"/>
      <c r="J33" s="192"/>
      <c r="K33" s="55"/>
      <c r="L33" s="193"/>
      <c r="M33" s="180"/>
      <c r="N33" s="44"/>
    </row>
    <row r="34" spans="1:20" s="45" customFormat="1" x14ac:dyDescent="0.55000000000000004">
      <c r="A34" s="37"/>
      <c r="B34" s="52" t="s">
        <v>151</v>
      </c>
      <c r="C34" s="147" t="s">
        <v>42</v>
      </c>
      <c r="D34" s="148" t="s">
        <v>17</v>
      </c>
      <c r="E34" s="148" t="s">
        <v>43</v>
      </c>
      <c r="F34" s="149">
        <f>+F56*6</f>
        <v>22800</v>
      </c>
      <c r="G34" s="53"/>
      <c r="H34" s="54"/>
      <c r="I34" s="171"/>
      <c r="J34" s="192"/>
      <c r="K34" s="55"/>
      <c r="L34" s="193"/>
      <c r="M34" s="180"/>
      <c r="N34" s="44"/>
    </row>
    <row r="35" spans="1:20" s="45" customFormat="1" x14ac:dyDescent="0.55000000000000004">
      <c r="A35" s="37"/>
      <c r="B35" s="52" t="s">
        <v>152</v>
      </c>
      <c r="C35" s="147" t="s">
        <v>44</v>
      </c>
      <c r="D35" s="148" t="s">
        <v>29</v>
      </c>
      <c r="E35" s="148" t="s">
        <v>37</v>
      </c>
      <c r="F35" s="149">
        <v>1087</v>
      </c>
      <c r="G35" s="53"/>
      <c r="H35" s="54"/>
      <c r="I35" s="171"/>
      <c r="J35" s="192"/>
      <c r="K35" s="55"/>
      <c r="L35" s="193"/>
      <c r="M35" s="180"/>
      <c r="N35" s="44"/>
    </row>
    <row r="36" spans="1:20" s="45" customFormat="1" x14ac:dyDescent="0.55000000000000004">
      <c r="A36" s="37"/>
      <c r="B36" s="56" t="s">
        <v>153</v>
      </c>
      <c r="C36" s="47" t="s">
        <v>45</v>
      </c>
      <c r="D36" s="57"/>
      <c r="E36" s="57"/>
      <c r="F36" s="58"/>
      <c r="G36" s="49"/>
      <c r="H36" s="59"/>
      <c r="I36" s="172"/>
      <c r="J36" s="194"/>
      <c r="K36" s="60"/>
      <c r="L36" s="195"/>
      <c r="M36" s="181"/>
      <c r="N36" s="44"/>
    </row>
    <row r="37" spans="1:20" s="67" customFormat="1" x14ac:dyDescent="0.55000000000000004">
      <c r="A37" s="37"/>
      <c r="B37" s="61" t="s">
        <v>154</v>
      </c>
      <c r="C37" s="62" t="s">
        <v>46</v>
      </c>
      <c r="D37" s="63" t="s">
        <v>17</v>
      </c>
      <c r="E37" s="63" t="s">
        <v>47</v>
      </c>
      <c r="F37" s="64">
        <f>F56*3.6</f>
        <v>13680</v>
      </c>
      <c r="G37" s="53"/>
      <c r="H37" s="65"/>
      <c r="I37" s="173"/>
      <c r="J37" s="196"/>
      <c r="K37" s="66"/>
      <c r="L37" s="197"/>
      <c r="M37" s="182"/>
      <c r="N37" s="44"/>
      <c r="O37" s="45"/>
    </row>
    <row r="38" spans="1:20" s="67" customFormat="1" x14ac:dyDescent="0.55000000000000004">
      <c r="A38" s="37"/>
      <c r="B38" s="61" t="s">
        <v>155</v>
      </c>
      <c r="C38" s="68" t="s">
        <v>48</v>
      </c>
      <c r="D38" s="63" t="s">
        <v>17</v>
      </c>
      <c r="E38" s="63" t="s">
        <v>49</v>
      </c>
      <c r="F38" s="64">
        <f>EVEN((F56)*3)</f>
        <v>11400</v>
      </c>
      <c r="G38" s="53"/>
      <c r="H38" s="65"/>
      <c r="I38" s="173"/>
      <c r="J38" s="196"/>
      <c r="K38" s="66"/>
      <c r="L38" s="197"/>
      <c r="M38" s="182"/>
      <c r="N38" s="44"/>
      <c r="O38" s="45"/>
    </row>
    <row r="39" spans="1:20" s="67" customFormat="1" x14ac:dyDescent="0.55000000000000004">
      <c r="A39" s="204"/>
      <c r="B39" s="61" t="s">
        <v>156</v>
      </c>
      <c r="C39" s="62" t="s">
        <v>216</v>
      </c>
      <c r="D39" s="63" t="s">
        <v>17</v>
      </c>
      <c r="E39" s="63" t="s">
        <v>41</v>
      </c>
      <c r="F39" s="64">
        <f>ROUNDUP((F56*1.666*1.1),0)</f>
        <v>6964</v>
      </c>
      <c r="G39" s="53"/>
      <c r="H39" s="53"/>
      <c r="I39" s="173"/>
      <c r="J39" s="196"/>
      <c r="K39" s="66"/>
      <c r="L39" s="197"/>
      <c r="M39" s="182"/>
      <c r="N39" s="205"/>
      <c r="T39" s="67" t="s">
        <v>115</v>
      </c>
    </row>
    <row r="40" spans="1:20" s="67" customFormat="1" ht="48" x14ac:dyDescent="0.55000000000000004">
      <c r="A40" s="37"/>
      <c r="B40" s="61" t="s">
        <v>157</v>
      </c>
      <c r="C40" s="62" t="s">
        <v>217</v>
      </c>
      <c r="D40" s="63" t="s">
        <v>17</v>
      </c>
      <c r="E40" s="63" t="s">
        <v>50</v>
      </c>
      <c r="F40" s="64">
        <f>F39</f>
        <v>6964</v>
      </c>
      <c r="G40" s="53"/>
      <c r="H40" s="53"/>
      <c r="I40" s="173"/>
      <c r="J40" s="196"/>
      <c r="K40" s="66"/>
      <c r="L40" s="197"/>
      <c r="M40" s="182"/>
      <c r="N40" s="44"/>
      <c r="O40" s="45"/>
    </row>
    <row r="41" spans="1:20" s="67" customFormat="1" x14ac:dyDescent="0.55000000000000004">
      <c r="A41" s="37"/>
      <c r="B41" s="61" t="s">
        <v>158</v>
      </c>
      <c r="C41" s="62" t="s">
        <v>51</v>
      </c>
      <c r="D41" s="63" t="s">
        <v>17</v>
      </c>
      <c r="E41" s="63" t="s">
        <v>41</v>
      </c>
      <c r="F41" s="64">
        <v>11</v>
      </c>
      <c r="G41" s="53"/>
      <c r="H41" s="53"/>
      <c r="I41" s="173"/>
      <c r="J41" s="196"/>
      <c r="K41" s="66"/>
      <c r="L41" s="197"/>
      <c r="M41" s="182"/>
      <c r="N41" s="44"/>
      <c r="O41" s="45"/>
    </row>
    <row r="42" spans="1:20" s="67" customFormat="1" x14ac:dyDescent="0.55000000000000004">
      <c r="A42" s="37"/>
      <c r="B42" s="61" t="s">
        <v>159</v>
      </c>
      <c r="C42" s="62" t="s">
        <v>52</v>
      </c>
      <c r="D42" s="63" t="s">
        <v>17</v>
      </c>
      <c r="E42" s="63" t="s">
        <v>43</v>
      </c>
      <c r="F42" s="64">
        <f>+F34</f>
        <v>22800</v>
      </c>
      <c r="G42" s="53"/>
      <c r="H42" s="53"/>
      <c r="I42" s="173"/>
      <c r="J42" s="196"/>
      <c r="K42" s="66"/>
      <c r="L42" s="197"/>
      <c r="M42" s="182"/>
      <c r="N42" s="44"/>
      <c r="O42" s="45"/>
    </row>
    <row r="43" spans="1:20" s="67" customFormat="1" x14ac:dyDescent="0.55000000000000004">
      <c r="A43" s="37"/>
      <c r="B43" s="56" t="s">
        <v>160</v>
      </c>
      <c r="C43" s="47" t="s">
        <v>53</v>
      </c>
      <c r="D43" s="57"/>
      <c r="E43" s="57"/>
      <c r="F43" s="58"/>
      <c r="G43" s="49"/>
      <c r="H43" s="59"/>
      <c r="I43" s="172"/>
      <c r="J43" s="194"/>
      <c r="K43" s="60"/>
      <c r="L43" s="198"/>
      <c r="M43" s="181"/>
      <c r="N43" s="44"/>
      <c r="O43" s="45"/>
    </row>
    <row r="44" spans="1:20" s="67" customFormat="1" x14ac:dyDescent="0.55000000000000004">
      <c r="A44" s="37"/>
      <c r="B44" s="61" t="s">
        <v>161</v>
      </c>
      <c r="C44" s="62" t="s">
        <v>54</v>
      </c>
      <c r="D44" s="63" t="s">
        <v>17</v>
      </c>
      <c r="E44" s="63" t="s">
        <v>41</v>
      </c>
      <c r="F44" s="64">
        <v>1</v>
      </c>
      <c r="G44" s="53"/>
      <c r="H44" s="53"/>
      <c r="I44" s="173"/>
      <c r="J44" s="196"/>
      <c r="K44" s="66"/>
      <c r="L44" s="197"/>
      <c r="M44" s="182"/>
      <c r="N44" s="44"/>
      <c r="O44" s="45"/>
    </row>
    <row r="45" spans="1:20" s="67" customFormat="1" ht="24" customHeight="1" x14ac:dyDescent="0.55000000000000004">
      <c r="A45" s="37"/>
      <c r="B45" s="61" t="s">
        <v>162</v>
      </c>
      <c r="C45" s="62" t="s">
        <v>55</v>
      </c>
      <c r="D45" s="63" t="s">
        <v>17</v>
      </c>
      <c r="E45" s="63" t="s">
        <v>41</v>
      </c>
      <c r="F45" s="64">
        <v>1</v>
      </c>
      <c r="G45" s="53"/>
      <c r="H45" s="53"/>
      <c r="I45" s="173"/>
      <c r="J45" s="196"/>
      <c r="K45" s="66"/>
      <c r="L45" s="197"/>
      <c r="M45" s="182"/>
      <c r="N45" s="44"/>
      <c r="O45" s="45"/>
    </row>
    <row r="46" spans="1:20" s="67" customFormat="1" x14ac:dyDescent="0.55000000000000004">
      <c r="A46" s="37"/>
      <c r="B46" s="61" t="s">
        <v>163</v>
      </c>
      <c r="C46" s="62" t="s">
        <v>56</v>
      </c>
      <c r="D46" s="63" t="s">
        <v>17</v>
      </c>
      <c r="E46" s="63" t="s">
        <v>41</v>
      </c>
      <c r="F46" s="64">
        <v>1</v>
      </c>
      <c r="G46" s="53"/>
      <c r="H46" s="53"/>
      <c r="I46" s="173"/>
      <c r="J46" s="196"/>
      <c r="K46" s="66"/>
      <c r="L46" s="197"/>
      <c r="M46" s="182"/>
      <c r="N46" s="44"/>
      <c r="O46" s="45"/>
    </row>
    <row r="47" spans="1:20" s="67" customFormat="1" ht="24" customHeight="1" x14ac:dyDescent="0.55000000000000004">
      <c r="A47" s="37"/>
      <c r="B47" s="61" t="s">
        <v>164</v>
      </c>
      <c r="C47" s="62" t="s">
        <v>57</v>
      </c>
      <c r="D47" s="63" t="s">
        <v>17</v>
      </c>
      <c r="E47" s="63" t="s">
        <v>41</v>
      </c>
      <c r="F47" s="64">
        <v>1</v>
      </c>
      <c r="G47" s="53"/>
      <c r="H47" s="53"/>
      <c r="I47" s="173"/>
      <c r="J47" s="196"/>
      <c r="K47" s="66"/>
      <c r="L47" s="197"/>
      <c r="M47" s="182"/>
      <c r="N47" s="44"/>
      <c r="O47" s="45"/>
    </row>
    <row r="48" spans="1:20" s="67" customFormat="1" ht="24" customHeight="1" x14ac:dyDescent="0.55000000000000004">
      <c r="A48" s="37"/>
      <c r="B48" s="61" t="s">
        <v>165</v>
      </c>
      <c r="C48" s="62" t="s">
        <v>116</v>
      </c>
      <c r="D48" s="63" t="s">
        <v>17</v>
      </c>
      <c r="E48" s="63" t="s">
        <v>41</v>
      </c>
      <c r="F48" s="64">
        <v>1</v>
      </c>
      <c r="G48" s="53"/>
      <c r="H48" s="53"/>
      <c r="I48" s="173"/>
      <c r="J48" s="196"/>
      <c r="K48" s="66"/>
      <c r="L48" s="197"/>
      <c r="M48" s="182"/>
      <c r="N48" s="44"/>
      <c r="O48" s="45"/>
    </row>
    <row r="49" spans="1:15" s="67" customFormat="1" ht="24" customHeight="1" x14ac:dyDescent="0.55000000000000004">
      <c r="A49" s="37"/>
      <c r="B49" s="61" t="s">
        <v>166</v>
      </c>
      <c r="C49" s="62" t="s">
        <v>121</v>
      </c>
      <c r="D49" s="63" t="s">
        <v>17</v>
      </c>
      <c r="E49" s="63" t="s">
        <v>41</v>
      </c>
      <c r="F49" s="64">
        <v>1</v>
      </c>
      <c r="G49" s="53"/>
      <c r="H49" s="53"/>
      <c r="I49" s="173"/>
      <c r="J49" s="196"/>
      <c r="K49" s="66"/>
      <c r="L49" s="197"/>
      <c r="M49" s="182"/>
      <c r="N49" s="44"/>
      <c r="O49" s="45"/>
    </row>
    <row r="50" spans="1:15" s="67" customFormat="1" ht="24" customHeight="1" x14ac:dyDescent="0.55000000000000004">
      <c r="A50" s="37"/>
      <c r="B50" s="61" t="s">
        <v>167</v>
      </c>
      <c r="C50" s="62" t="s">
        <v>120</v>
      </c>
      <c r="D50" s="63" t="s">
        <v>17</v>
      </c>
      <c r="E50" s="63" t="s">
        <v>41</v>
      </c>
      <c r="F50" s="64">
        <v>1</v>
      </c>
      <c r="G50" s="53"/>
      <c r="H50" s="53"/>
      <c r="I50" s="173"/>
      <c r="J50" s="196"/>
      <c r="K50" s="66"/>
      <c r="L50" s="197"/>
      <c r="M50" s="182"/>
      <c r="N50" s="44"/>
      <c r="O50" s="45"/>
    </row>
    <row r="51" spans="1:15" s="67" customFormat="1" ht="24" customHeight="1" x14ac:dyDescent="0.55000000000000004">
      <c r="A51" s="37"/>
      <c r="B51" s="61" t="s">
        <v>168</v>
      </c>
      <c r="C51" s="62" t="s">
        <v>117</v>
      </c>
      <c r="D51" s="63" t="s">
        <v>17</v>
      </c>
      <c r="E51" s="63" t="s">
        <v>41</v>
      </c>
      <c r="F51" s="64">
        <v>1</v>
      </c>
      <c r="G51" s="53"/>
      <c r="H51" s="53"/>
      <c r="I51" s="173"/>
      <c r="J51" s="196"/>
      <c r="K51" s="66"/>
      <c r="L51" s="197"/>
      <c r="M51" s="182"/>
      <c r="N51" s="44"/>
      <c r="O51" s="45"/>
    </row>
    <row r="52" spans="1:15" s="67" customFormat="1" ht="24" customHeight="1" x14ac:dyDescent="0.55000000000000004">
      <c r="A52" s="37"/>
      <c r="B52" s="61" t="s">
        <v>169</v>
      </c>
      <c r="C52" s="62" t="s">
        <v>118</v>
      </c>
      <c r="D52" s="63" t="s">
        <v>17</v>
      </c>
      <c r="E52" s="63" t="s">
        <v>41</v>
      </c>
      <c r="F52" s="64">
        <v>1</v>
      </c>
      <c r="G52" s="53"/>
      <c r="H52" s="53"/>
      <c r="I52" s="173"/>
      <c r="J52" s="196"/>
      <c r="K52" s="66"/>
      <c r="L52" s="197"/>
      <c r="M52" s="182"/>
      <c r="N52" s="44"/>
      <c r="O52" s="45"/>
    </row>
    <row r="53" spans="1:15" s="67" customFormat="1" ht="24" customHeight="1" x14ac:dyDescent="0.55000000000000004">
      <c r="A53" s="37"/>
      <c r="B53" s="61" t="s">
        <v>170</v>
      </c>
      <c r="C53" s="62" t="s">
        <v>119</v>
      </c>
      <c r="D53" s="63" t="s">
        <v>17</v>
      </c>
      <c r="E53" s="63" t="s">
        <v>41</v>
      </c>
      <c r="F53" s="64">
        <v>1</v>
      </c>
      <c r="G53" s="53"/>
      <c r="H53" s="53"/>
      <c r="I53" s="173"/>
      <c r="J53" s="196"/>
      <c r="K53" s="66"/>
      <c r="L53" s="197"/>
      <c r="M53" s="182"/>
      <c r="N53" s="44"/>
      <c r="O53" s="45"/>
    </row>
    <row r="54" spans="1:15" s="45" customFormat="1" x14ac:dyDescent="0.55000000000000004">
      <c r="A54" s="37"/>
      <c r="B54" s="56" t="s">
        <v>171</v>
      </c>
      <c r="C54" s="47" t="s">
        <v>58</v>
      </c>
      <c r="D54" s="57"/>
      <c r="E54" s="57"/>
      <c r="F54" s="58"/>
      <c r="G54" s="49"/>
      <c r="H54" s="59"/>
      <c r="I54" s="172"/>
      <c r="J54" s="194"/>
      <c r="K54" s="60"/>
      <c r="L54" s="195"/>
      <c r="M54" s="181"/>
      <c r="N54" s="44"/>
    </row>
    <row r="55" spans="1:15" s="67" customFormat="1" x14ac:dyDescent="0.55000000000000004">
      <c r="A55" s="37"/>
      <c r="B55" s="61" t="s">
        <v>172</v>
      </c>
      <c r="C55" s="62" t="s">
        <v>59</v>
      </c>
      <c r="D55" s="63" t="s">
        <v>17</v>
      </c>
      <c r="E55" s="63" t="s">
        <v>41</v>
      </c>
      <c r="F55" s="64">
        <v>7</v>
      </c>
      <c r="G55" s="53"/>
      <c r="H55" s="53"/>
      <c r="I55" s="173"/>
      <c r="J55" s="196"/>
      <c r="K55" s="66"/>
      <c r="L55" s="197"/>
      <c r="M55" s="182"/>
      <c r="N55" s="44"/>
      <c r="O55" s="45"/>
    </row>
    <row r="56" spans="1:15" s="67" customFormat="1" x14ac:dyDescent="0.55000000000000004">
      <c r="A56" s="37"/>
      <c r="B56" s="61" t="s">
        <v>173</v>
      </c>
      <c r="C56" s="62" t="s">
        <v>60</v>
      </c>
      <c r="D56" s="63" t="s">
        <v>17</v>
      </c>
      <c r="E56" s="63" t="s">
        <v>49</v>
      </c>
      <c r="F56" s="64">
        <v>3800</v>
      </c>
      <c r="G56" s="53"/>
      <c r="H56" s="65"/>
      <c r="I56" s="173"/>
      <c r="J56" s="196"/>
      <c r="K56" s="66"/>
      <c r="L56" s="197"/>
      <c r="M56" s="182"/>
      <c r="N56" s="44"/>
      <c r="O56" s="45"/>
    </row>
    <row r="57" spans="1:15" s="67" customFormat="1" x14ac:dyDescent="0.55000000000000004">
      <c r="A57" s="37"/>
      <c r="B57" s="61" t="s">
        <v>174</v>
      </c>
      <c r="C57" s="62" t="s">
        <v>61</v>
      </c>
      <c r="D57" s="63" t="s">
        <v>17</v>
      </c>
      <c r="E57" s="63" t="s">
        <v>41</v>
      </c>
      <c r="F57" s="64">
        <f>SUM(F44:F53)</f>
        <v>10</v>
      </c>
      <c r="G57" s="53"/>
      <c r="H57" s="65"/>
      <c r="I57" s="173"/>
      <c r="J57" s="196"/>
      <c r="K57" s="66"/>
      <c r="L57" s="197"/>
      <c r="M57" s="182"/>
      <c r="N57" s="44"/>
      <c r="O57" s="45"/>
    </row>
    <row r="58" spans="1:15" s="67" customFormat="1" x14ac:dyDescent="0.55000000000000004">
      <c r="A58" s="37"/>
      <c r="B58" s="61" t="s">
        <v>175</v>
      </c>
      <c r="C58" s="62" t="s">
        <v>62</v>
      </c>
      <c r="D58" s="63" t="s">
        <v>17</v>
      </c>
      <c r="E58" s="63" t="s">
        <v>49</v>
      </c>
      <c r="F58" s="64">
        <f>+F56</f>
        <v>3800</v>
      </c>
      <c r="G58" s="53"/>
      <c r="H58" s="65"/>
      <c r="I58" s="173"/>
      <c r="J58" s="196"/>
      <c r="K58" s="66"/>
      <c r="L58" s="197"/>
      <c r="M58" s="182"/>
      <c r="N58" s="44"/>
      <c r="O58" s="45"/>
    </row>
    <row r="59" spans="1:15" s="67" customFormat="1" x14ac:dyDescent="0.55000000000000004">
      <c r="A59" s="37"/>
      <c r="B59" s="61" t="s">
        <v>176</v>
      </c>
      <c r="C59" s="62" t="s">
        <v>63</v>
      </c>
      <c r="D59" s="63" t="s">
        <v>17</v>
      </c>
      <c r="E59" s="63" t="s">
        <v>49</v>
      </c>
      <c r="F59" s="64">
        <f>+F56</f>
        <v>3800</v>
      </c>
      <c r="G59" s="53"/>
      <c r="H59" s="65"/>
      <c r="I59" s="173"/>
      <c r="J59" s="196"/>
      <c r="K59" s="66"/>
      <c r="L59" s="197"/>
      <c r="M59" s="182"/>
      <c r="N59" s="44"/>
      <c r="O59" s="45"/>
    </row>
    <row r="60" spans="1:15" s="67" customFormat="1" ht="14.25" x14ac:dyDescent="0.2">
      <c r="A60" s="37"/>
      <c r="B60" s="61" t="s">
        <v>177</v>
      </c>
      <c r="C60" s="62" t="s">
        <v>64</v>
      </c>
      <c r="D60" s="63" t="s">
        <v>17</v>
      </c>
      <c r="E60" s="63" t="s">
        <v>41</v>
      </c>
      <c r="F60" s="64">
        <f>ROUNDUP(F56*3/18,0)</f>
        <v>634</v>
      </c>
      <c r="G60" s="53"/>
      <c r="H60" s="65"/>
      <c r="I60" s="173"/>
      <c r="J60" s="196"/>
      <c r="K60" s="66"/>
      <c r="L60" s="197"/>
      <c r="M60" s="182"/>
      <c r="N60" s="44"/>
      <c r="O60" s="45"/>
    </row>
    <row r="61" spans="1:15" s="67" customFormat="1" ht="14.25" x14ac:dyDescent="0.2">
      <c r="A61" s="37"/>
      <c r="B61" s="61" t="s">
        <v>178</v>
      </c>
      <c r="C61" s="62" t="s">
        <v>65</v>
      </c>
      <c r="D61" s="63" t="s">
        <v>17</v>
      </c>
      <c r="E61" s="63" t="s">
        <v>49</v>
      </c>
      <c r="F61" s="64">
        <f>F56</f>
        <v>3800</v>
      </c>
      <c r="G61" s="53"/>
      <c r="H61" s="53"/>
      <c r="I61" s="173"/>
      <c r="J61" s="196"/>
      <c r="K61" s="66"/>
      <c r="L61" s="197"/>
      <c r="M61" s="182"/>
      <c r="N61" s="44"/>
      <c r="O61" s="45"/>
    </row>
    <row r="62" spans="1:15" s="67" customFormat="1" x14ac:dyDescent="0.55000000000000004">
      <c r="A62" s="37"/>
      <c r="B62" s="61" t="s">
        <v>179</v>
      </c>
      <c r="C62" s="62" t="s">
        <v>66</v>
      </c>
      <c r="D62" s="63" t="s">
        <v>17</v>
      </c>
      <c r="E62" s="63" t="s">
        <v>49</v>
      </c>
      <c r="F62" s="64">
        <f>+F56</f>
        <v>3800</v>
      </c>
      <c r="G62" s="53"/>
      <c r="H62" s="65"/>
      <c r="I62" s="173"/>
      <c r="J62" s="196"/>
      <c r="K62" s="66"/>
      <c r="L62" s="197"/>
      <c r="M62" s="182"/>
      <c r="N62" s="44"/>
      <c r="O62" s="45"/>
    </row>
    <row r="63" spans="1:15" s="160" customFormat="1" x14ac:dyDescent="0.55000000000000004">
      <c r="A63" s="156"/>
      <c r="B63" s="61" t="s">
        <v>180</v>
      </c>
      <c r="C63" s="62" t="s">
        <v>74</v>
      </c>
      <c r="D63" s="63" t="s">
        <v>17</v>
      </c>
      <c r="E63" s="63" t="s">
        <v>41</v>
      </c>
      <c r="F63" s="64">
        <f>ROUNDUP(F56/500,0)</f>
        <v>8</v>
      </c>
      <c r="G63" s="157"/>
      <c r="H63" s="157"/>
      <c r="I63" s="174"/>
      <c r="J63" s="196"/>
      <c r="K63" s="158"/>
      <c r="L63" s="199"/>
      <c r="M63" s="183"/>
      <c r="N63" s="159"/>
      <c r="O63" s="45"/>
    </row>
    <row r="64" spans="1:15" s="67" customFormat="1" x14ac:dyDescent="0.55000000000000004">
      <c r="A64" s="37"/>
      <c r="B64" s="61" t="s">
        <v>181</v>
      </c>
      <c r="C64" s="62" t="s">
        <v>67</v>
      </c>
      <c r="D64" s="63" t="s">
        <v>17</v>
      </c>
      <c r="E64" s="63" t="s">
        <v>41</v>
      </c>
      <c r="F64" s="64">
        <f>ROUNDUP(F56/500,0)</f>
        <v>8</v>
      </c>
      <c r="G64" s="53"/>
      <c r="H64" s="65"/>
      <c r="I64" s="173"/>
      <c r="J64" s="196"/>
      <c r="K64" s="66"/>
      <c r="L64" s="197"/>
      <c r="M64" s="182"/>
      <c r="N64" s="44"/>
      <c r="O64" s="45"/>
    </row>
    <row r="65" spans="1:15" s="67" customFormat="1" x14ac:dyDescent="0.55000000000000004">
      <c r="A65" s="37"/>
      <c r="B65" s="61" t="s">
        <v>182</v>
      </c>
      <c r="C65" s="62" t="s">
        <v>68</v>
      </c>
      <c r="D65" s="63" t="s">
        <v>17</v>
      </c>
      <c r="E65" s="63" t="s">
        <v>18</v>
      </c>
      <c r="F65" s="64">
        <v>1</v>
      </c>
      <c r="G65" s="53"/>
      <c r="H65" s="65"/>
      <c r="I65" s="173"/>
      <c r="J65" s="196"/>
      <c r="K65" s="66"/>
      <c r="L65" s="197"/>
      <c r="M65" s="182"/>
      <c r="N65" s="44"/>
      <c r="O65" s="45"/>
    </row>
    <row r="66" spans="1:15" s="45" customFormat="1" ht="14.25" x14ac:dyDescent="0.2">
      <c r="A66" s="37"/>
      <c r="B66" s="56" t="s">
        <v>183</v>
      </c>
      <c r="C66" s="47" t="s">
        <v>69</v>
      </c>
      <c r="D66" s="57"/>
      <c r="E66" s="57"/>
      <c r="F66" s="58">
        <v>1</v>
      </c>
      <c r="G66" s="49"/>
      <c r="H66" s="59"/>
      <c r="I66" s="172"/>
      <c r="J66" s="194"/>
      <c r="K66" s="60"/>
      <c r="L66" s="195"/>
      <c r="M66" s="181"/>
      <c r="N66" s="44"/>
    </row>
    <row r="67" spans="1:15" s="67" customFormat="1" x14ac:dyDescent="0.55000000000000004">
      <c r="A67" s="37"/>
      <c r="B67" s="61" t="s">
        <v>184</v>
      </c>
      <c r="C67" s="62" t="s">
        <v>70</v>
      </c>
      <c r="D67" s="63" t="s">
        <v>17</v>
      </c>
      <c r="E67" s="63" t="s">
        <v>18</v>
      </c>
      <c r="F67" s="64">
        <v>1</v>
      </c>
      <c r="G67" s="53"/>
      <c r="H67" s="65"/>
      <c r="I67" s="173"/>
      <c r="J67" s="196"/>
      <c r="K67" s="66"/>
      <c r="L67" s="197"/>
      <c r="M67" s="182"/>
      <c r="N67" s="44"/>
      <c r="O67" s="45"/>
    </row>
    <row r="68" spans="1:15" s="67" customFormat="1" x14ac:dyDescent="0.55000000000000004">
      <c r="A68" s="37"/>
      <c r="B68" s="61" t="s">
        <v>185</v>
      </c>
      <c r="C68" s="62" t="s">
        <v>71</v>
      </c>
      <c r="D68" s="63" t="s">
        <v>17</v>
      </c>
      <c r="E68" s="63" t="s">
        <v>18</v>
      </c>
      <c r="F68" s="64">
        <v>1</v>
      </c>
      <c r="G68" s="53"/>
      <c r="H68" s="65"/>
      <c r="I68" s="173"/>
      <c r="J68" s="196"/>
      <c r="K68" s="66"/>
      <c r="L68" s="197"/>
      <c r="M68" s="182"/>
      <c r="N68" s="44"/>
      <c r="O68" s="45"/>
    </row>
    <row r="69" spans="1:15" s="67" customFormat="1" x14ac:dyDescent="0.55000000000000004">
      <c r="A69" s="37"/>
      <c r="B69" s="61" t="s">
        <v>186</v>
      </c>
      <c r="C69" s="62" t="s">
        <v>72</v>
      </c>
      <c r="D69" s="63" t="s">
        <v>17</v>
      </c>
      <c r="E69" s="63" t="s">
        <v>18</v>
      </c>
      <c r="F69" s="64">
        <v>1</v>
      </c>
      <c r="G69" s="53"/>
      <c r="H69" s="65"/>
      <c r="I69" s="173"/>
      <c r="J69" s="196"/>
      <c r="K69" s="66"/>
      <c r="L69" s="197"/>
      <c r="M69" s="182"/>
      <c r="N69" s="44"/>
      <c r="O69" s="45"/>
    </row>
    <row r="70" spans="1:15" s="67" customFormat="1" x14ac:dyDescent="0.55000000000000004">
      <c r="A70" s="37"/>
      <c r="B70" s="61" t="s">
        <v>187</v>
      </c>
      <c r="C70" s="62" t="s">
        <v>73</v>
      </c>
      <c r="D70" s="63" t="s">
        <v>17</v>
      </c>
      <c r="E70" s="63" t="s">
        <v>18</v>
      </c>
      <c r="F70" s="64">
        <v>1</v>
      </c>
      <c r="G70" s="53"/>
      <c r="H70" s="65"/>
      <c r="I70" s="173"/>
      <c r="J70" s="196"/>
      <c r="K70" s="66"/>
      <c r="L70" s="197"/>
      <c r="M70" s="182"/>
      <c r="N70" s="44"/>
      <c r="O70" s="45"/>
    </row>
    <row r="71" spans="1:15" s="45" customFormat="1" ht="14.25" x14ac:dyDescent="0.2">
      <c r="A71" s="37"/>
      <c r="B71" s="56" t="s">
        <v>188</v>
      </c>
      <c r="C71" s="47" t="s">
        <v>75</v>
      </c>
      <c r="D71" s="57"/>
      <c r="E71" s="57"/>
      <c r="F71" s="58"/>
      <c r="G71" s="49"/>
      <c r="H71" s="59"/>
      <c r="I71" s="172"/>
      <c r="J71" s="194"/>
      <c r="K71" s="60"/>
      <c r="L71" s="195"/>
      <c r="M71" s="181"/>
      <c r="N71" s="44"/>
    </row>
    <row r="72" spans="1:15" s="67" customFormat="1" x14ac:dyDescent="0.55000000000000004">
      <c r="A72" s="37"/>
      <c r="B72" s="61" t="s">
        <v>189</v>
      </c>
      <c r="C72" s="62" t="s">
        <v>76</v>
      </c>
      <c r="D72" s="63" t="s">
        <v>17</v>
      </c>
      <c r="E72" s="63" t="s">
        <v>41</v>
      </c>
      <c r="F72" s="64">
        <v>1</v>
      </c>
      <c r="G72" s="53"/>
      <c r="H72" s="65"/>
      <c r="I72" s="173"/>
      <c r="J72" s="196"/>
      <c r="K72" s="66"/>
      <c r="L72" s="197"/>
      <c r="M72" s="182"/>
      <c r="N72" s="44"/>
      <c r="O72" s="45"/>
    </row>
    <row r="73" spans="1:15" s="67" customFormat="1" ht="14.25" x14ac:dyDescent="0.2">
      <c r="A73" s="37"/>
      <c r="B73" s="61" t="s">
        <v>190</v>
      </c>
      <c r="C73" s="62" t="s">
        <v>77</v>
      </c>
      <c r="D73" s="63" t="s">
        <v>17</v>
      </c>
      <c r="E73" s="63" t="s">
        <v>41</v>
      </c>
      <c r="F73" s="64">
        <v>1</v>
      </c>
      <c r="G73" s="53"/>
      <c r="H73" s="65"/>
      <c r="I73" s="173"/>
      <c r="J73" s="196"/>
      <c r="K73" s="66"/>
      <c r="L73" s="197"/>
      <c r="M73" s="182"/>
      <c r="N73" s="44"/>
      <c r="O73" s="45"/>
    </row>
    <row r="74" spans="1:15" s="67" customFormat="1" ht="14.25" x14ac:dyDescent="0.2">
      <c r="A74" s="37"/>
      <c r="B74" s="61" t="s">
        <v>191</v>
      </c>
      <c r="C74" s="62" t="s">
        <v>78</v>
      </c>
      <c r="D74" s="63" t="s">
        <v>17</v>
      </c>
      <c r="E74" s="63" t="s">
        <v>41</v>
      </c>
      <c r="F74" s="64">
        <v>1</v>
      </c>
      <c r="G74" s="53"/>
      <c r="H74" s="65"/>
      <c r="I74" s="173"/>
      <c r="J74" s="196"/>
      <c r="K74" s="66"/>
      <c r="L74" s="197"/>
      <c r="M74" s="182"/>
      <c r="N74" s="44"/>
      <c r="O74" s="45"/>
    </row>
    <row r="75" spans="1:15" s="67" customFormat="1" ht="14.25" x14ac:dyDescent="0.2">
      <c r="A75" s="37"/>
      <c r="B75" s="61" t="s">
        <v>192</v>
      </c>
      <c r="C75" s="62" t="s">
        <v>79</v>
      </c>
      <c r="D75" s="63" t="s">
        <v>17</v>
      </c>
      <c r="E75" s="63" t="s">
        <v>41</v>
      </c>
      <c r="F75" s="64">
        <v>1</v>
      </c>
      <c r="G75" s="53"/>
      <c r="H75" s="65"/>
      <c r="I75" s="173"/>
      <c r="J75" s="196"/>
      <c r="K75" s="66"/>
      <c r="L75" s="197"/>
      <c r="M75" s="182"/>
      <c r="N75" s="44"/>
      <c r="O75" s="45"/>
    </row>
    <row r="76" spans="1:15" s="67" customFormat="1" ht="14.25" x14ac:dyDescent="0.2">
      <c r="A76" s="37"/>
      <c r="B76" s="61" t="s">
        <v>193</v>
      </c>
      <c r="C76" s="62" t="s">
        <v>80</v>
      </c>
      <c r="D76" s="63" t="s">
        <v>17</v>
      </c>
      <c r="E76" s="63" t="s">
        <v>41</v>
      </c>
      <c r="F76" s="64">
        <v>1</v>
      </c>
      <c r="G76" s="53"/>
      <c r="H76" s="65"/>
      <c r="I76" s="173"/>
      <c r="J76" s="196"/>
      <c r="K76" s="66"/>
      <c r="L76" s="197"/>
      <c r="M76" s="182"/>
      <c r="N76" s="44"/>
      <c r="O76" s="45"/>
    </row>
    <row r="77" spans="1:15" s="67" customFormat="1" ht="14.25" x14ac:dyDescent="0.2">
      <c r="A77" s="37"/>
      <c r="B77" s="61" t="s">
        <v>194</v>
      </c>
      <c r="C77" s="62" t="s">
        <v>81</v>
      </c>
      <c r="D77" s="63" t="s">
        <v>17</v>
      </c>
      <c r="E77" s="63" t="s">
        <v>41</v>
      </c>
      <c r="F77" s="64">
        <v>1</v>
      </c>
      <c r="G77" s="53"/>
      <c r="H77" s="65"/>
      <c r="I77" s="173"/>
      <c r="J77" s="196"/>
      <c r="K77" s="66"/>
      <c r="L77" s="197"/>
      <c r="M77" s="182"/>
      <c r="N77" s="44"/>
      <c r="O77" s="45"/>
    </row>
    <row r="78" spans="1:15" s="67" customFormat="1" ht="14.25" x14ac:dyDescent="0.2">
      <c r="A78" s="37"/>
      <c r="B78" s="61" t="s">
        <v>195</v>
      </c>
      <c r="C78" s="62" t="s">
        <v>82</v>
      </c>
      <c r="D78" s="63" t="s">
        <v>17</v>
      </c>
      <c r="E78" s="63" t="s">
        <v>41</v>
      </c>
      <c r="F78" s="64">
        <v>1</v>
      </c>
      <c r="G78" s="53"/>
      <c r="H78" s="65"/>
      <c r="I78" s="173"/>
      <c r="J78" s="196"/>
      <c r="K78" s="66"/>
      <c r="L78" s="197"/>
      <c r="M78" s="182"/>
      <c r="N78" s="44"/>
      <c r="O78" s="45"/>
    </row>
    <row r="79" spans="1:15" s="45" customFormat="1" x14ac:dyDescent="0.55000000000000004">
      <c r="A79" s="37"/>
      <c r="B79" s="56" t="s">
        <v>196</v>
      </c>
      <c r="C79" s="47" t="s">
        <v>83</v>
      </c>
      <c r="D79" s="57"/>
      <c r="E79" s="57"/>
      <c r="F79" s="58"/>
      <c r="G79" s="49"/>
      <c r="H79" s="59"/>
      <c r="I79" s="172"/>
      <c r="J79" s="194"/>
      <c r="K79" s="60"/>
      <c r="L79" s="195"/>
      <c r="M79" s="181"/>
      <c r="N79" s="44"/>
    </row>
    <row r="80" spans="1:15" s="67" customFormat="1" ht="14.25" x14ac:dyDescent="0.2">
      <c r="A80" s="37"/>
      <c r="B80" s="61" t="s">
        <v>197</v>
      </c>
      <c r="C80" s="62" t="s">
        <v>84</v>
      </c>
      <c r="D80" s="63" t="s">
        <v>17</v>
      </c>
      <c r="E80" s="63" t="s">
        <v>49</v>
      </c>
      <c r="F80" s="64">
        <v>4249</v>
      </c>
      <c r="G80" s="53"/>
      <c r="H80" s="65"/>
      <c r="I80" s="173"/>
      <c r="J80" s="196"/>
      <c r="K80" s="66"/>
      <c r="L80" s="197"/>
      <c r="M80" s="182"/>
      <c r="N80" s="44"/>
      <c r="O80" s="45"/>
    </row>
    <row r="81" spans="1:15" s="67" customFormat="1" ht="14.25" x14ac:dyDescent="0.2">
      <c r="A81" s="37"/>
      <c r="B81" s="61" t="s">
        <v>198</v>
      </c>
      <c r="C81" s="62" t="s">
        <v>85</v>
      </c>
      <c r="D81" s="63" t="s">
        <v>17</v>
      </c>
      <c r="E81" s="63" t="s">
        <v>41</v>
      </c>
      <c r="F81" s="64">
        <v>2</v>
      </c>
      <c r="G81" s="53"/>
      <c r="H81" s="65"/>
      <c r="I81" s="173"/>
      <c r="J81" s="196"/>
      <c r="K81" s="66"/>
      <c r="L81" s="197"/>
      <c r="M81" s="182"/>
      <c r="N81" s="44"/>
      <c r="O81" s="45"/>
    </row>
    <row r="82" spans="1:15" s="67" customFormat="1" ht="14.25" x14ac:dyDescent="0.2">
      <c r="A82" s="37"/>
      <c r="B82" s="61" t="s">
        <v>199</v>
      </c>
      <c r="C82" s="62" t="s">
        <v>86</v>
      </c>
      <c r="D82" s="63" t="s">
        <v>17</v>
      </c>
      <c r="E82" s="63" t="s">
        <v>49</v>
      </c>
      <c r="F82" s="64">
        <v>605</v>
      </c>
      <c r="G82" s="53"/>
      <c r="H82" s="65"/>
      <c r="I82" s="173"/>
      <c r="J82" s="196"/>
      <c r="K82" s="66"/>
      <c r="L82" s="197"/>
      <c r="M82" s="182"/>
      <c r="N82" s="44"/>
      <c r="O82" s="45"/>
    </row>
    <row r="83" spans="1:15" s="45" customFormat="1" ht="14.25" x14ac:dyDescent="0.2">
      <c r="A83" s="37"/>
      <c r="B83" s="56" t="s">
        <v>200</v>
      </c>
      <c r="C83" s="47" t="s">
        <v>87</v>
      </c>
      <c r="D83" s="57"/>
      <c r="E83" s="57"/>
      <c r="F83" s="58"/>
      <c r="G83" s="49"/>
      <c r="H83" s="59"/>
      <c r="I83" s="172"/>
      <c r="J83" s="194"/>
      <c r="K83" s="60"/>
      <c r="L83" s="195"/>
      <c r="M83" s="181"/>
      <c r="N83" s="44"/>
    </row>
    <row r="84" spans="1:15" s="67" customFormat="1" x14ac:dyDescent="0.55000000000000004">
      <c r="A84" s="37"/>
      <c r="B84" s="61" t="s">
        <v>201</v>
      </c>
      <c r="C84" s="62" t="s">
        <v>88</v>
      </c>
      <c r="D84" s="63" t="s">
        <v>17</v>
      </c>
      <c r="E84" s="63" t="s">
        <v>43</v>
      </c>
      <c r="F84" s="64">
        <f>200*8.5</f>
        <v>1700</v>
      </c>
      <c r="G84" s="53"/>
      <c r="H84" s="65"/>
      <c r="I84" s="173"/>
      <c r="J84" s="196"/>
      <c r="K84" s="66"/>
      <c r="L84" s="197"/>
      <c r="M84" s="182"/>
      <c r="N84" s="44"/>
      <c r="O84" s="45"/>
    </row>
    <row r="85" spans="1:15" s="67" customFormat="1" x14ac:dyDescent="0.55000000000000004">
      <c r="A85" s="37"/>
      <c r="B85" s="61" t="s">
        <v>202</v>
      </c>
      <c r="C85" s="62" t="s">
        <v>89</v>
      </c>
      <c r="D85" s="63" t="s">
        <v>29</v>
      </c>
      <c r="E85" s="63" t="s">
        <v>41</v>
      </c>
      <c r="F85" s="64">
        <v>13</v>
      </c>
      <c r="G85" s="53"/>
      <c r="H85" s="65"/>
      <c r="I85" s="173"/>
      <c r="J85" s="196"/>
      <c r="K85" s="66"/>
      <c r="L85" s="197"/>
      <c r="M85" s="182"/>
      <c r="N85" s="44"/>
      <c r="O85" s="45"/>
    </row>
    <row r="86" spans="1:15" s="67" customFormat="1" x14ac:dyDescent="0.55000000000000004">
      <c r="A86" s="37"/>
      <c r="B86" s="61" t="s">
        <v>203</v>
      </c>
      <c r="C86" s="62" t="s">
        <v>90</v>
      </c>
      <c r="D86" s="63" t="s">
        <v>29</v>
      </c>
      <c r="E86" s="63" t="s">
        <v>41</v>
      </c>
      <c r="F86" s="64">
        <v>65</v>
      </c>
      <c r="G86" s="53"/>
      <c r="H86" s="65"/>
      <c r="I86" s="173"/>
      <c r="J86" s="196"/>
      <c r="K86" s="66"/>
      <c r="L86" s="197"/>
      <c r="M86" s="182"/>
      <c r="N86" s="44"/>
      <c r="O86" s="45"/>
    </row>
    <row r="87" spans="1:15" s="45" customFormat="1" x14ac:dyDescent="0.55000000000000004">
      <c r="A87" s="37"/>
      <c r="B87" s="38" t="s">
        <v>114</v>
      </c>
      <c r="C87" s="150" t="s">
        <v>122</v>
      </c>
      <c r="D87" s="151"/>
      <c r="E87" s="151"/>
      <c r="F87" s="152"/>
      <c r="G87" s="41"/>
      <c r="H87" s="42"/>
      <c r="I87" s="169"/>
      <c r="J87" s="188"/>
      <c r="K87" s="43"/>
      <c r="L87" s="189"/>
      <c r="M87" s="178"/>
      <c r="N87" s="44"/>
    </row>
    <row r="88" spans="1:15" s="45" customFormat="1" x14ac:dyDescent="0.55000000000000004">
      <c r="A88" s="37"/>
      <c r="B88" s="56" t="s">
        <v>204</v>
      </c>
      <c r="C88" s="47" t="s">
        <v>125</v>
      </c>
      <c r="D88" s="57"/>
      <c r="E88" s="57"/>
      <c r="F88" s="58"/>
      <c r="G88" s="49"/>
      <c r="H88" s="59"/>
      <c r="I88" s="172"/>
      <c r="J88" s="194"/>
      <c r="K88" s="60"/>
      <c r="L88" s="195"/>
      <c r="M88" s="181"/>
      <c r="N88" s="44"/>
    </row>
    <row r="89" spans="1:15" s="67" customFormat="1" ht="14.25" x14ac:dyDescent="0.2">
      <c r="A89" s="37"/>
      <c r="B89" s="61" t="s">
        <v>205</v>
      </c>
      <c r="C89" s="62" t="s">
        <v>126</v>
      </c>
      <c r="D89" s="63" t="s">
        <v>17</v>
      </c>
      <c r="E89" s="63" t="s">
        <v>18</v>
      </c>
      <c r="F89" s="64">
        <v>1</v>
      </c>
      <c r="G89" s="53"/>
      <c r="H89" s="65"/>
      <c r="I89" s="173"/>
      <c r="J89" s="196"/>
      <c r="K89" s="66"/>
      <c r="L89" s="197"/>
      <c r="M89" s="182"/>
      <c r="N89" s="44"/>
      <c r="O89" s="45"/>
    </row>
    <row r="90" spans="1:15" s="45" customFormat="1" x14ac:dyDescent="0.55000000000000004">
      <c r="A90" s="37"/>
      <c r="B90" s="56" t="s">
        <v>206</v>
      </c>
      <c r="C90" s="47" t="s">
        <v>124</v>
      </c>
      <c r="D90" s="57"/>
      <c r="E90" s="57"/>
      <c r="F90" s="58"/>
      <c r="G90" s="49"/>
      <c r="H90" s="59"/>
      <c r="I90" s="172"/>
      <c r="J90" s="194"/>
      <c r="K90" s="60"/>
      <c r="L90" s="195"/>
      <c r="M90" s="181"/>
      <c r="N90" s="44"/>
    </row>
    <row r="91" spans="1:15" s="67" customFormat="1" x14ac:dyDescent="0.55000000000000004">
      <c r="A91" s="37"/>
      <c r="B91" s="61" t="s">
        <v>207</v>
      </c>
      <c r="C91" s="62" t="s">
        <v>123</v>
      </c>
      <c r="D91" s="63" t="s">
        <v>17</v>
      </c>
      <c r="E91" s="63" t="s">
        <v>18</v>
      </c>
      <c r="F91" s="64">
        <v>1</v>
      </c>
      <c r="G91" s="53"/>
      <c r="H91" s="65"/>
      <c r="I91" s="173"/>
      <c r="J91" s="196"/>
      <c r="K91" s="66"/>
      <c r="L91" s="197"/>
      <c r="M91" s="182"/>
      <c r="N91" s="44"/>
      <c r="O91" s="45"/>
    </row>
    <row r="92" spans="1:15" s="45" customFormat="1" x14ac:dyDescent="0.55000000000000004">
      <c r="A92" s="37"/>
      <c r="B92" s="56" t="s">
        <v>208</v>
      </c>
      <c r="C92" s="47" t="s">
        <v>127</v>
      </c>
      <c r="D92" s="57"/>
      <c r="E92" s="57"/>
      <c r="F92" s="58"/>
      <c r="G92" s="49"/>
      <c r="H92" s="59"/>
      <c r="I92" s="172"/>
      <c r="J92" s="194"/>
      <c r="K92" s="60"/>
      <c r="L92" s="195"/>
      <c r="M92" s="181"/>
      <c r="N92" s="44"/>
    </row>
    <row r="93" spans="1:15" s="67" customFormat="1" x14ac:dyDescent="0.55000000000000004">
      <c r="A93" s="37"/>
      <c r="B93" s="61" t="s">
        <v>209</v>
      </c>
      <c r="C93" s="62" t="s">
        <v>128</v>
      </c>
      <c r="D93" s="63" t="s">
        <v>17</v>
      </c>
      <c r="E93" s="63" t="s">
        <v>18</v>
      </c>
      <c r="F93" s="64">
        <v>1</v>
      </c>
      <c r="G93" s="53"/>
      <c r="H93" s="65"/>
      <c r="I93" s="173"/>
      <c r="J93" s="196"/>
      <c r="K93" s="66"/>
      <c r="L93" s="197"/>
      <c r="M93" s="182"/>
      <c r="N93" s="44"/>
      <c r="O93" s="45"/>
    </row>
    <row r="94" spans="1:15" s="67" customFormat="1" x14ac:dyDescent="0.55000000000000004">
      <c r="A94" s="37"/>
      <c r="B94" s="61" t="s">
        <v>210</v>
      </c>
      <c r="C94" s="62" t="s">
        <v>129</v>
      </c>
      <c r="D94" s="63" t="s">
        <v>17</v>
      </c>
      <c r="E94" s="63" t="s">
        <v>18</v>
      </c>
      <c r="F94" s="64">
        <v>1</v>
      </c>
      <c r="G94" s="53"/>
      <c r="H94" s="65"/>
      <c r="I94" s="173"/>
      <c r="J94" s="196"/>
      <c r="K94" s="66"/>
      <c r="L94" s="197"/>
      <c r="M94" s="182"/>
      <c r="N94" s="44"/>
      <c r="O94" s="45"/>
    </row>
    <row r="95" spans="1:15" s="67" customFormat="1" x14ac:dyDescent="0.55000000000000004">
      <c r="A95" s="37"/>
      <c r="B95" s="61" t="s">
        <v>211</v>
      </c>
      <c r="C95" s="62" t="s">
        <v>130</v>
      </c>
      <c r="D95" s="63" t="s">
        <v>17</v>
      </c>
      <c r="E95" s="63" t="s">
        <v>18</v>
      </c>
      <c r="F95" s="64">
        <v>1</v>
      </c>
      <c r="G95" s="53"/>
      <c r="H95" s="65"/>
      <c r="I95" s="173"/>
      <c r="J95" s="196"/>
      <c r="K95" s="66"/>
      <c r="L95" s="197"/>
      <c r="M95" s="182"/>
      <c r="N95" s="44"/>
      <c r="O95" s="45"/>
    </row>
    <row r="96" spans="1:15" s="45" customFormat="1" x14ac:dyDescent="0.55000000000000004">
      <c r="A96" s="37"/>
      <c r="B96" s="56" t="s">
        <v>212</v>
      </c>
      <c r="C96" s="47" t="s">
        <v>131</v>
      </c>
      <c r="D96" s="57"/>
      <c r="E96" s="57"/>
      <c r="F96" s="58"/>
      <c r="G96" s="49"/>
      <c r="H96" s="59"/>
      <c r="I96" s="172"/>
      <c r="J96" s="194"/>
      <c r="K96" s="60"/>
      <c r="L96" s="195"/>
      <c r="M96" s="181"/>
      <c r="N96" s="44"/>
    </row>
    <row r="97" spans="1:15" s="67" customFormat="1" x14ac:dyDescent="0.55000000000000004">
      <c r="A97" s="37"/>
      <c r="B97" s="61" t="s">
        <v>213</v>
      </c>
      <c r="C97" s="62" t="s">
        <v>131</v>
      </c>
      <c r="D97" s="63" t="s">
        <v>17</v>
      </c>
      <c r="E97" s="63" t="s">
        <v>18</v>
      </c>
      <c r="F97" s="64">
        <v>1</v>
      </c>
      <c r="G97" s="53"/>
      <c r="H97" s="65"/>
      <c r="I97" s="173"/>
      <c r="J97" s="196"/>
      <c r="K97" s="66"/>
      <c r="L97" s="197"/>
      <c r="M97" s="182"/>
      <c r="N97" s="44"/>
      <c r="O97" s="45"/>
    </row>
    <row r="98" spans="1:15" s="45" customFormat="1" x14ac:dyDescent="0.55000000000000004">
      <c r="A98" s="37"/>
      <c r="B98" s="56" t="s">
        <v>214</v>
      </c>
      <c r="C98" s="47" t="s">
        <v>132</v>
      </c>
      <c r="D98" s="57"/>
      <c r="E98" s="57"/>
      <c r="F98" s="58"/>
      <c r="G98" s="49"/>
      <c r="H98" s="59"/>
      <c r="I98" s="172"/>
      <c r="J98" s="194"/>
      <c r="K98" s="60"/>
      <c r="L98" s="195"/>
      <c r="M98" s="181"/>
      <c r="N98" s="44"/>
    </row>
    <row r="99" spans="1:15" s="67" customFormat="1" x14ac:dyDescent="0.55000000000000004">
      <c r="A99" s="37"/>
      <c r="B99" s="61" t="s">
        <v>215</v>
      </c>
      <c r="C99" s="62" t="s">
        <v>132</v>
      </c>
      <c r="D99" s="63" t="s">
        <v>17</v>
      </c>
      <c r="E99" s="63" t="s">
        <v>18</v>
      </c>
      <c r="F99" s="64">
        <v>1</v>
      </c>
      <c r="G99" s="53"/>
      <c r="H99" s="65"/>
      <c r="I99" s="173"/>
      <c r="J99" s="196"/>
      <c r="K99" s="66"/>
      <c r="L99" s="197"/>
      <c r="M99" s="182"/>
      <c r="N99" s="44"/>
      <c r="O99" s="45"/>
    </row>
    <row r="100" spans="1:15" s="45" customFormat="1" ht="24.75" thickBot="1" x14ac:dyDescent="0.6">
      <c r="A100" s="37"/>
      <c r="B100" s="69"/>
      <c r="C100" s="153"/>
      <c r="D100" s="154"/>
      <c r="E100" s="154"/>
      <c r="F100" s="155"/>
      <c r="G100" s="70"/>
      <c r="H100" s="71"/>
      <c r="I100" s="175"/>
      <c r="J100" s="200"/>
      <c r="K100" s="72"/>
      <c r="L100" s="201"/>
      <c r="M100" s="184"/>
      <c r="N100" s="44"/>
    </row>
    <row r="101" spans="1:15" s="20" customFormat="1" ht="30.75" customHeight="1" thickBot="1" x14ac:dyDescent="0.3">
      <c r="A101" s="8"/>
      <c r="B101" s="73"/>
      <c r="C101" s="74" t="s">
        <v>91</v>
      </c>
      <c r="D101" s="74"/>
      <c r="E101" s="75"/>
      <c r="F101" s="163"/>
      <c r="G101" s="76"/>
      <c r="H101" s="77"/>
      <c r="I101" s="176">
        <f>I13+I19+I27+I87</f>
        <v>0</v>
      </c>
      <c r="J101" s="202"/>
      <c r="K101" s="78"/>
      <c r="L101" s="203">
        <f>SUM(K13:K100)</f>
        <v>0</v>
      </c>
      <c r="M101" s="185"/>
      <c r="N101" s="15"/>
    </row>
    <row r="102" spans="1:15" s="20" customFormat="1" ht="30.75" customHeight="1" thickBot="1" x14ac:dyDescent="0.3">
      <c r="A102" s="8"/>
      <c r="B102" s="9"/>
      <c r="C102" s="10"/>
      <c r="D102" s="11"/>
      <c r="E102" s="11"/>
      <c r="F102" s="161"/>
      <c r="G102" s="12"/>
      <c r="H102" s="79"/>
      <c r="I102" s="13"/>
      <c r="J102" s="13"/>
      <c r="K102" s="13"/>
      <c r="L102" s="13"/>
      <c r="M102" s="14"/>
      <c r="N102" s="15"/>
    </row>
    <row r="103" spans="1:15" s="20" customFormat="1" ht="30.75" customHeight="1" x14ac:dyDescent="0.25">
      <c r="A103" s="8"/>
      <c r="B103" s="80"/>
      <c r="C103" s="81" t="s">
        <v>92</v>
      </c>
      <c r="D103" s="81"/>
      <c r="E103" s="82"/>
      <c r="F103" s="164"/>
      <c r="G103" s="83"/>
      <c r="H103" s="84"/>
      <c r="I103" s="85"/>
      <c r="J103" s="85"/>
      <c r="K103" s="85"/>
      <c r="L103" s="85"/>
      <c r="M103" s="86"/>
      <c r="N103" s="15"/>
    </row>
    <row r="104" spans="1:15" s="20" customFormat="1" ht="30.75" customHeight="1" x14ac:dyDescent="0.25">
      <c r="A104" s="8"/>
      <c r="B104" s="87" t="s">
        <v>13</v>
      </c>
      <c r="C104" s="88" t="s">
        <v>93</v>
      </c>
      <c r="D104" s="88"/>
      <c r="E104" s="89"/>
      <c r="F104" s="90"/>
      <c r="G104" s="91"/>
      <c r="H104" s="92"/>
      <c r="I104" s="93">
        <f>I101</f>
        <v>0</v>
      </c>
      <c r="J104" s="94"/>
      <c r="K104" s="95"/>
      <c r="L104" s="96">
        <f>L101</f>
        <v>0</v>
      </c>
      <c r="M104" s="97"/>
      <c r="N104" s="15"/>
    </row>
    <row r="105" spans="1:15" s="20" customFormat="1" ht="30.75" customHeight="1" x14ac:dyDescent="0.25">
      <c r="A105" s="8"/>
      <c r="B105" s="87" t="s">
        <v>22</v>
      </c>
      <c r="C105" s="88" t="s">
        <v>94</v>
      </c>
      <c r="D105" s="88"/>
      <c r="E105" s="89"/>
      <c r="F105" s="98" t="s">
        <v>115</v>
      </c>
      <c r="G105" s="91"/>
      <c r="H105" s="94"/>
      <c r="I105" s="99"/>
      <c r="J105" s="94"/>
      <c r="K105" s="94"/>
      <c r="L105" s="100"/>
      <c r="M105" s="101"/>
      <c r="N105" s="15"/>
    </row>
    <row r="106" spans="1:15" s="20" customFormat="1" ht="30.75" customHeight="1" x14ac:dyDescent="0.25">
      <c r="A106" s="8"/>
      <c r="B106" s="102" t="s">
        <v>95</v>
      </c>
      <c r="C106" s="103" t="s">
        <v>96</v>
      </c>
      <c r="D106" s="103"/>
      <c r="E106" s="104"/>
      <c r="F106" s="105"/>
      <c r="G106" s="106"/>
      <c r="H106" s="107"/>
      <c r="I106" s="108"/>
      <c r="J106" s="107"/>
      <c r="K106" s="107"/>
      <c r="L106" s="109"/>
      <c r="M106" s="110"/>
      <c r="N106" s="15"/>
    </row>
    <row r="107" spans="1:15" s="20" customFormat="1" ht="30.75" customHeight="1" x14ac:dyDescent="0.25">
      <c r="A107" s="8"/>
      <c r="B107" s="87" t="s">
        <v>97</v>
      </c>
      <c r="C107" s="88" t="s">
        <v>98</v>
      </c>
      <c r="D107" s="88"/>
      <c r="E107" s="89"/>
      <c r="F107" s="98" t="s">
        <v>115</v>
      </c>
      <c r="G107" s="91"/>
      <c r="H107" s="94"/>
      <c r="I107" s="99"/>
      <c r="J107" s="94"/>
      <c r="K107" s="94"/>
      <c r="L107" s="100"/>
      <c r="M107" s="101"/>
      <c r="N107" s="15"/>
    </row>
    <row r="108" spans="1:15" s="20" customFormat="1" ht="30.75" customHeight="1" x14ac:dyDescent="0.25">
      <c r="A108" s="8"/>
      <c r="B108" s="111" t="s">
        <v>99</v>
      </c>
      <c r="C108" s="112" t="s">
        <v>100</v>
      </c>
      <c r="D108" s="112"/>
      <c r="E108" s="113"/>
      <c r="F108" s="114" t="s">
        <v>115</v>
      </c>
      <c r="G108" s="91"/>
      <c r="H108" s="94"/>
      <c r="I108" s="99"/>
      <c r="J108" s="94"/>
      <c r="K108" s="94"/>
      <c r="L108" s="100"/>
      <c r="M108" s="101"/>
      <c r="N108" s="15"/>
    </row>
    <row r="109" spans="1:15" s="20" customFormat="1" ht="30.75" customHeight="1" x14ac:dyDescent="0.25">
      <c r="A109" s="8"/>
      <c r="B109" s="102" t="s">
        <v>101</v>
      </c>
      <c r="C109" s="103" t="s">
        <v>102</v>
      </c>
      <c r="D109" s="103"/>
      <c r="E109" s="104"/>
      <c r="F109" s="105"/>
      <c r="G109" s="106"/>
      <c r="H109" s="107"/>
      <c r="I109" s="108"/>
      <c r="J109" s="107"/>
      <c r="K109" s="107"/>
      <c r="L109" s="109"/>
      <c r="M109" s="110"/>
      <c r="N109" s="15"/>
    </row>
    <row r="110" spans="1:15" s="20" customFormat="1" ht="30.75" customHeight="1" x14ac:dyDescent="0.25">
      <c r="A110" s="8"/>
      <c r="B110" s="111" t="s">
        <v>103</v>
      </c>
      <c r="C110" s="112" t="s">
        <v>104</v>
      </c>
      <c r="D110" s="112"/>
      <c r="E110" s="113"/>
      <c r="F110" s="114" t="s">
        <v>115</v>
      </c>
      <c r="G110" s="91"/>
      <c r="H110" s="94"/>
      <c r="I110" s="99"/>
      <c r="J110" s="94"/>
      <c r="K110" s="94"/>
      <c r="L110" s="100"/>
      <c r="M110" s="101"/>
      <c r="N110" s="15"/>
    </row>
    <row r="111" spans="1:15" s="20" customFormat="1" ht="30.75" customHeight="1" x14ac:dyDescent="0.25">
      <c r="A111" s="8"/>
      <c r="B111" s="102" t="s">
        <v>105</v>
      </c>
      <c r="C111" s="103" t="s">
        <v>106</v>
      </c>
      <c r="D111" s="103"/>
      <c r="E111" s="104"/>
      <c r="F111" s="105"/>
      <c r="G111" s="106"/>
      <c r="H111" s="107"/>
      <c r="I111" s="108"/>
      <c r="J111" s="107"/>
      <c r="K111" s="107"/>
      <c r="L111" s="109"/>
      <c r="M111" s="110"/>
      <c r="N111" s="15"/>
    </row>
    <row r="112" spans="1:15" s="20" customFormat="1" ht="24.75" thickBot="1" x14ac:dyDescent="0.3">
      <c r="A112" s="8"/>
      <c r="B112" s="115" t="s">
        <v>107</v>
      </c>
      <c r="C112" s="116" t="s">
        <v>108</v>
      </c>
      <c r="D112" s="116"/>
      <c r="E112" s="117"/>
      <c r="F112" s="118" t="s">
        <v>115</v>
      </c>
      <c r="G112" s="119"/>
      <c r="H112" s="120"/>
      <c r="I112" s="121"/>
      <c r="J112" s="120"/>
      <c r="K112" s="120"/>
      <c r="L112" s="122"/>
      <c r="M112" s="123"/>
      <c r="N112" s="15"/>
    </row>
    <row r="113" spans="1:14" s="20" customFormat="1" ht="24.75" thickBot="1" x14ac:dyDescent="0.3">
      <c r="A113" s="8"/>
      <c r="B113" s="124" t="s">
        <v>109</v>
      </c>
      <c r="C113" s="125" t="s">
        <v>110</v>
      </c>
      <c r="D113" s="125"/>
      <c r="E113" s="126"/>
      <c r="F113" s="165"/>
      <c r="G113" s="127"/>
      <c r="H113" s="128"/>
      <c r="I113" s="129">
        <f>I111+I112</f>
        <v>0</v>
      </c>
      <c r="J113" s="130"/>
      <c r="K113" s="130"/>
      <c r="L113" s="131">
        <f>L111+L112</f>
        <v>0</v>
      </c>
      <c r="M113" s="132"/>
      <c r="N113" s="15"/>
    </row>
    <row r="114" spans="1:14" s="20" customFormat="1" x14ac:dyDescent="0.25">
      <c r="A114" s="8"/>
      <c r="B114" s="9"/>
      <c r="C114" s="10"/>
      <c r="D114" s="10"/>
      <c r="E114" s="11"/>
      <c r="F114" s="161"/>
      <c r="G114" s="12"/>
      <c r="H114" s="13"/>
      <c r="I114" s="13"/>
      <c r="J114" s="13"/>
      <c r="K114" s="13"/>
      <c r="L114" s="13"/>
      <c r="M114" s="14"/>
      <c r="N114" s="15"/>
    </row>
    <row r="115" spans="1:14" s="141" customFormat="1" ht="24.75" thickBot="1" x14ac:dyDescent="0.3">
      <c r="A115" s="133"/>
      <c r="B115" s="134"/>
      <c r="C115" s="135"/>
      <c r="D115" s="136"/>
      <c r="E115" s="136"/>
      <c r="F115" s="166"/>
      <c r="G115" s="137"/>
      <c r="H115" s="138"/>
      <c r="I115" s="138"/>
      <c r="J115" s="138"/>
      <c r="K115" s="138"/>
      <c r="L115" s="138"/>
      <c r="M115" s="139" t="s">
        <v>115</v>
      </c>
      <c r="N115" s="140"/>
    </row>
  </sheetData>
  <mergeCells count="4">
    <mergeCell ref="B7:M7"/>
    <mergeCell ref="B8:M8"/>
    <mergeCell ref="B10:M10"/>
    <mergeCell ref="C2:M2"/>
  </mergeCells>
  <pageMargins left="0.70866141732283472" right="0.70866141732283472" top="0.74803149606299213" bottom="0.74803149606299213" header="0.31496062992125984" footer="0.31496062992125984"/>
  <pageSetup paperSize="9" scale="31" fitToHeight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 R1</vt:lpstr>
      <vt:lpstr>'PC R1'!Área_de_impresión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Andrés Hernández</dc:creator>
  <cp:lastModifiedBy>Florencia Benitez</cp:lastModifiedBy>
  <cp:lastPrinted>2021-10-01T12:52:35Z</cp:lastPrinted>
  <dcterms:created xsi:type="dcterms:W3CDTF">2021-08-19T14:14:40Z</dcterms:created>
  <dcterms:modified xsi:type="dcterms:W3CDTF">2021-11-18T17:41:20Z</dcterms:modified>
</cp:coreProperties>
</file>