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cia.Abastecimiento y Logística\GCIA CONTRATACIONES\AA LICITACIONES 2012- 2022\22.2022\LPR 04.2022- REMOD LGR- RAMAL EZEIZA CAÑUELAS\PC + DOC RECIBIDOS\"/>
    </mc:Choice>
  </mc:AlternateContent>
  <bookViews>
    <workbookView xWindow="0" yWindow="0" windowWidth="20490" windowHeight="6525" tabRatio="762"/>
  </bookViews>
  <sheets>
    <sheet name="PC - Apeaderos Cañuelas" sheetId="12" r:id="rId1"/>
    <sheet name="A. Petión" sheetId="14" r:id="rId2"/>
    <sheet name="Kloosterman" sheetId="15" r:id="rId3"/>
    <sheet name="Levene" sheetId="16" r:id="rId4"/>
    <sheet name="Máximo Paz" sheetId="17" r:id="rId5"/>
    <sheet name="Vicente Casares" sheetId="18" r:id="rId6"/>
  </sheets>
  <externalReferences>
    <externalReference r:id="rId7"/>
    <externalReference r:id="rId8"/>
    <externalReference r:id="rId9"/>
  </externalReferences>
  <definedNames>
    <definedName name="_xlnm._FilterDatabase" localSheetId="1" hidden="1">'A. Petión'!$B$13:$F$291</definedName>
    <definedName name="_xlnm._FilterDatabase" localSheetId="2" hidden="1">Kloosterman!$A$13:$E$291</definedName>
    <definedName name="_xlnm._FilterDatabase" localSheetId="3" hidden="1">Levene!$A$13:$I$291</definedName>
    <definedName name="_xlnm._FilterDatabase" localSheetId="4" hidden="1">'Máximo Paz'!$A$13:$C$291</definedName>
    <definedName name="_xlnm._FilterDatabase" localSheetId="0" hidden="1">'PC - Apeaderos Cañuelas'!$B$12:$J$290</definedName>
    <definedName name="_xlnm._FilterDatabase" localSheetId="5" hidden="1">'Vicente Casares'!$A$13:$C$291</definedName>
    <definedName name="ANA">#REF!</definedName>
    <definedName name="ANALISIS">[1]Analisis!$A:$I</definedName>
    <definedName name="_xlnm.Print_Area" localSheetId="1">'A. Petión'!$B$3:$J$305</definedName>
    <definedName name="_xlnm.Print_Area" localSheetId="2">Kloosterman!$A$3:$I$305</definedName>
    <definedName name="_xlnm.Print_Area" localSheetId="3">Levene!$A$3:$I$305</definedName>
    <definedName name="_xlnm.Print_Area" localSheetId="4">'Máximo Paz'!$A$2:$I$305</definedName>
    <definedName name="_xlnm.Print_Area" localSheetId="0">'PC - Apeaderos Cañuelas'!$B$1:$J$304</definedName>
    <definedName name="_xlnm.Print_Area" localSheetId="5">'Vicente Casares'!$A$3:$I$305</definedName>
    <definedName name="AYU">'[1]Mano de Obra'!$H$16</definedName>
    <definedName name="CargasSociales">'[1]Mano de Obra'!$C$5</definedName>
    <definedName name="CD">'[2]Presupuesto Detallado'!$M$250</definedName>
    <definedName name="CDT" localSheetId="1">#REF!</definedName>
    <definedName name="CDT" localSheetId="2">#REF!</definedName>
    <definedName name="CDT" localSheetId="3">#REF!</definedName>
    <definedName name="CDT" localSheetId="4">#REF!</definedName>
    <definedName name="CDT" localSheetId="0">#REF!</definedName>
    <definedName name="CDT" localSheetId="5">#REF!</definedName>
    <definedName name="CDT">#REF!</definedName>
    <definedName name="COSTO">'[2]Presupuesto Detallado'!#REF!</definedName>
    <definedName name="Diesel">[1]Maquinas!$D$4</definedName>
    <definedName name="ElDolar">[1]Insumos!$H$2</definedName>
    <definedName name="EQUIPOS">[1]!Tabla6[03_EQUIPOS]</definedName>
    <definedName name="Familias">[1]Familias!$A$2:$A$5</definedName>
    <definedName name="FECHA_MO">'[1]Mano de Obra'!$C$4</definedName>
    <definedName name="FechaDolar">[1]Insumos!$J$2</definedName>
    <definedName name="halles" localSheetId="1">#REF!</definedName>
    <definedName name="halles" localSheetId="2">#REF!</definedName>
    <definedName name="halles" localSheetId="3">#REF!</definedName>
    <definedName name="halles" localSheetId="4">#REF!</definedName>
    <definedName name="halles" localSheetId="0">#REF!</definedName>
    <definedName name="halles" localSheetId="5">#REF!</definedName>
    <definedName name="halles">#REF!</definedName>
    <definedName name="HEAD">[1]Presupuesto!$8:$8</definedName>
    <definedName name="IN">#REF!</definedName>
    <definedName name="INSUMOS">[1]Insumos!$A:$J</definedName>
    <definedName name="JJ">#REF!</definedName>
    <definedName name="ListaEquipos">[1]!Tabla9[[#All],[EQUIPO]]</definedName>
    <definedName name="MANO_DE_OBRA">[1]!Tabla5[02_MANO_DE_OBRA]</definedName>
    <definedName name="ManoDeObra">[1]!ManoObraPropia[#Data]</definedName>
    <definedName name="MAQUINAS">[1]!Tabla9[#Data]</definedName>
    <definedName name="MATERIALES">[1]!Tabla4[01_MATERIALES]</definedName>
    <definedName name="MOFI">'[1]Mano de Obra'!$H$15</definedName>
    <definedName name="NAFTA_SUPER">[2]Variables!$F$14</definedName>
    <definedName name="OFE">'[1]Mano de Obra'!$H$13</definedName>
    <definedName name="OFI">'[1]Mano de Obra'!$H$14</definedName>
    <definedName name="PC">'PC - Apeaderos Cañuelas'!$B:$J</definedName>
    <definedName name="PERIODOS">[1]Presupuesto!$N$8</definedName>
    <definedName name="PRES">'[2]Presupuesto Detallado'!#REF!</definedName>
    <definedName name="PRESUPUESTO">#REF!</definedName>
    <definedName name="RENDIMIENTOS">[1]Rendimientos!$A:$M</definedName>
    <definedName name="RUBROS">[1]Rubros!$A$2:$A$83</definedName>
    <definedName name="SUBCONTRATOS">[1]!Tabla7[04_SUBCONTRATOS]</definedName>
    <definedName name="TABLA2">#REF!</definedName>
    <definedName name="TablaActualizada">#REF!</definedName>
    <definedName name="TAREAS" localSheetId="1">#REF!</definedName>
    <definedName name="TAREAS" localSheetId="2">#REF!</definedName>
    <definedName name="TAREAS" localSheetId="3">#REF!</definedName>
    <definedName name="TAREAS" localSheetId="4">#REF!</definedName>
    <definedName name="TAREAS" localSheetId="0">#REF!</definedName>
    <definedName name="TAREAS" localSheetId="5">#REF!</definedName>
    <definedName name="TAREAS">#REF!</definedName>
    <definedName name="TasaInteres">[1]Maquinas!$D$6</definedName>
    <definedName name="UNIDADES">[1]!Tabla1[UNIDADES]</definedName>
    <definedName name="users">'[1]user pass'!$A:$B</definedName>
    <definedName name="Z_3EF0D3E3_8069_11D6_A032_005004A43871_.wvu.PrintTitles" hidden="1">[3]Constantes!$A$3:$IV$3</definedName>
  </definedNames>
  <calcPr calcId="162913"/>
</workbook>
</file>

<file path=xl/calcChain.xml><?xml version="1.0" encoding="utf-8"?>
<calcChain xmlns="http://schemas.openxmlformats.org/spreadsheetml/2006/main">
  <c r="F271" i="12" l="1"/>
  <c r="F272" i="12"/>
  <c r="F277" i="12"/>
  <c r="F278" i="12"/>
  <c r="E219" i="18" l="1"/>
  <c r="E285" i="18" l="1"/>
  <c r="F276" i="12" s="1"/>
  <c r="E284" i="18"/>
  <c r="E283" i="18"/>
  <c r="E282" i="18"/>
  <c r="F273" i="12" s="1"/>
  <c r="E262" i="18"/>
  <c r="E261" i="18"/>
  <c r="E260" i="18"/>
  <c r="E258" i="18"/>
  <c r="E257" i="18"/>
  <c r="E253" i="18"/>
  <c r="E212" i="18"/>
  <c r="E210" i="18"/>
  <c r="E208" i="18"/>
  <c r="E207" i="18"/>
  <c r="E203" i="18"/>
  <c r="E138" i="18"/>
  <c r="E137" i="18"/>
  <c r="E136" i="18"/>
  <c r="E133" i="18"/>
  <c r="E132" i="18"/>
  <c r="E131" i="18"/>
  <c r="E130" i="18"/>
  <c r="E129" i="18"/>
  <c r="E127" i="18"/>
  <c r="E126" i="18"/>
  <c r="E125" i="18"/>
  <c r="E124" i="18"/>
  <c r="E123" i="18"/>
  <c r="E121" i="18"/>
  <c r="E119" i="18"/>
  <c r="E116" i="18"/>
  <c r="E113" i="18"/>
  <c r="E112" i="18"/>
  <c r="E48" i="18"/>
  <c r="E38" i="18"/>
  <c r="E37" i="18"/>
  <c r="E36" i="18"/>
  <c r="E33" i="18"/>
  <c r="E32" i="18"/>
  <c r="E31" i="18"/>
  <c r="E46" i="18" s="1"/>
  <c r="E29" i="18"/>
  <c r="E28" i="18"/>
  <c r="E285" i="17"/>
  <c r="E284" i="17"/>
  <c r="E283" i="17"/>
  <c r="E282" i="17"/>
  <c r="E262" i="17"/>
  <c r="E261" i="17"/>
  <c r="E260" i="17"/>
  <c r="E257" i="17"/>
  <c r="E255" i="17"/>
  <c r="E254" i="17"/>
  <c r="E253" i="17"/>
  <c r="E195" i="17"/>
  <c r="E194" i="17"/>
  <c r="E192" i="17"/>
  <c r="E191" i="17"/>
  <c r="E190" i="17"/>
  <c r="E184" i="17"/>
  <c r="E175" i="17"/>
  <c r="E171" i="17"/>
  <c r="E178" i="17" s="1"/>
  <c r="E170" i="17"/>
  <c r="E177" i="17" s="1"/>
  <c r="E169" i="17"/>
  <c r="E162" i="17"/>
  <c r="E181" i="17" s="1"/>
  <c r="E160" i="17"/>
  <c r="E159" i="17"/>
  <c r="E158" i="17"/>
  <c r="E154" i="17"/>
  <c r="E153" i="17"/>
  <c r="E146" i="17"/>
  <c r="E139" i="17"/>
  <c r="E138" i="17"/>
  <c r="E137" i="17"/>
  <c r="E136" i="17"/>
  <c r="E133" i="17"/>
  <c r="E132" i="17"/>
  <c r="E131" i="17"/>
  <c r="E130" i="17"/>
  <c r="E129" i="17"/>
  <c r="E127" i="17"/>
  <c r="E126" i="17"/>
  <c r="E125" i="17"/>
  <c r="E124" i="17"/>
  <c r="E123" i="17"/>
  <c r="E121" i="17"/>
  <c r="E119" i="17"/>
  <c r="E116" i="17"/>
  <c r="E114" i="17"/>
  <c r="E113" i="17"/>
  <c r="E112" i="17"/>
  <c r="E48" i="17"/>
  <c r="E42" i="17"/>
  <c r="E37" i="17"/>
  <c r="E36" i="17"/>
  <c r="E32" i="17"/>
  <c r="E31" i="17"/>
  <c r="E46" i="17" s="1"/>
  <c r="E30" i="17"/>
  <c r="E29" i="17"/>
  <c r="E28" i="17"/>
  <c r="E284" i="16"/>
  <c r="E283" i="16"/>
  <c r="E282" i="16"/>
  <c r="E262" i="16"/>
  <c r="E260" i="16"/>
  <c r="E254" i="16"/>
  <c r="E253" i="16"/>
  <c r="E184" i="16"/>
  <c r="E183" i="16"/>
  <c r="E175" i="16"/>
  <c r="E169" i="16"/>
  <c r="E171" i="16" s="1"/>
  <c r="E177" i="16" s="1"/>
  <c r="E162" i="16"/>
  <c r="E181" i="16" s="1"/>
  <c r="E160" i="16"/>
  <c r="E159" i="16"/>
  <c r="E158" i="16"/>
  <c r="E139" i="16"/>
  <c r="E138" i="16"/>
  <c r="E133" i="16"/>
  <c r="E132" i="16"/>
  <c r="E131" i="16"/>
  <c r="E130" i="16"/>
  <c r="E129" i="16"/>
  <c r="E127" i="16"/>
  <c r="E126" i="16"/>
  <c r="E125" i="16"/>
  <c r="E124" i="16"/>
  <c r="E123" i="16"/>
  <c r="E119" i="16"/>
  <c r="E114" i="16"/>
  <c r="E113" i="16"/>
  <c r="E112" i="16"/>
  <c r="E95" i="16"/>
  <c r="E94" i="16"/>
  <c r="E93" i="16"/>
  <c r="E92" i="16"/>
  <c r="E91" i="16"/>
  <c r="E90" i="16"/>
  <c r="E89" i="16"/>
  <c r="E88" i="16"/>
  <c r="E87" i="16"/>
  <c r="E86" i="16"/>
  <c r="E48" i="16"/>
  <c r="E36" i="16"/>
  <c r="E32" i="16"/>
  <c r="E31" i="16"/>
  <c r="E46" i="16" s="1"/>
  <c r="E30" i="16"/>
  <c r="E29" i="16"/>
  <c r="E285" i="15"/>
  <c r="E284" i="15"/>
  <c r="E283" i="15"/>
  <c r="E262" i="15"/>
  <c r="E260" i="15"/>
  <c r="E257" i="15"/>
  <c r="E255" i="15"/>
  <c r="E252" i="15"/>
  <c r="E133" i="15"/>
  <c r="E132" i="15"/>
  <c r="E131" i="15"/>
  <c r="E130" i="15"/>
  <c r="E129" i="15"/>
  <c r="E127" i="15"/>
  <c r="E125" i="15"/>
  <c r="E124" i="15"/>
  <c r="E123" i="15"/>
  <c r="E121" i="15"/>
  <c r="E119" i="15"/>
  <c r="E116" i="15"/>
  <c r="E114" i="15"/>
  <c r="E113" i="15"/>
  <c r="E112" i="15"/>
  <c r="E48" i="15"/>
  <c r="E36" i="15"/>
  <c r="E32" i="15"/>
  <c r="E31" i="15"/>
  <c r="E46" i="15" s="1"/>
  <c r="E30" i="15"/>
  <c r="E29" i="15"/>
  <c r="F285" i="14"/>
  <c r="F284" i="14" s="1"/>
  <c r="F283" i="14"/>
  <c r="F282" i="14"/>
  <c r="F262" i="14"/>
  <c r="F260" i="14"/>
  <c r="F258" i="14"/>
  <c r="F257" i="14"/>
  <c r="F254" i="14"/>
  <c r="F253" i="14"/>
  <c r="F204" i="14"/>
  <c r="F210" i="14" s="1"/>
  <c r="F184" i="14"/>
  <c r="F183" i="14"/>
  <c r="F181" i="14"/>
  <c r="F178" i="14"/>
  <c r="F175" i="14"/>
  <c r="F173" i="14"/>
  <c r="F174" i="14" s="1"/>
  <c r="F169" i="14"/>
  <c r="F171" i="14" s="1"/>
  <c r="F177" i="14" s="1"/>
  <c r="F167" i="14"/>
  <c r="F166" i="14"/>
  <c r="F165" i="14"/>
  <c r="F164" i="14"/>
  <c r="F163" i="14"/>
  <c r="F160" i="14"/>
  <c r="F159" i="14"/>
  <c r="F158" i="14"/>
  <c r="F140" i="14"/>
  <c r="F139" i="14"/>
  <c r="F138" i="14"/>
  <c r="F137" i="14"/>
  <c r="F136" i="14"/>
  <c r="F133" i="14"/>
  <c r="F132" i="14"/>
  <c r="F131" i="14"/>
  <c r="F130" i="14"/>
  <c r="F129" i="14"/>
  <c r="F127" i="14"/>
  <c r="F126" i="14"/>
  <c r="F125" i="14"/>
  <c r="F124" i="14"/>
  <c r="F123" i="14"/>
  <c r="F121" i="14"/>
  <c r="F119" i="14"/>
  <c r="F116" i="14"/>
  <c r="F114" i="14"/>
  <c r="F113" i="14"/>
  <c r="F112" i="14"/>
  <c r="F107" i="14"/>
  <c r="F106" i="14"/>
  <c r="F105" i="14"/>
  <c r="F104" i="14"/>
  <c r="F103" i="14"/>
  <c r="F101" i="14"/>
  <c r="F100" i="14"/>
  <c r="F99" i="14"/>
  <c r="F98" i="14"/>
  <c r="F97" i="14"/>
  <c r="F95" i="14"/>
  <c r="F94" i="14"/>
  <c r="F93" i="14"/>
  <c r="F92" i="14"/>
  <c r="F91" i="14"/>
  <c r="F90" i="14"/>
  <c r="F89" i="14"/>
  <c r="F88" i="14"/>
  <c r="F87" i="14"/>
  <c r="F86" i="14"/>
  <c r="F48" i="14"/>
  <c r="F37" i="14"/>
  <c r="F38" i="14" s="1"/>
  <c r="F36" i="14"/>
  <c r="F33" i="14"/>
  <c r="F31" i="14"/>
  <c r="F46" i="14" s="1"/>
  <c r="F29" i="14"/>
  <c r="F119" i="12"/>
  <c r="F274" i="12" l="1"/>
  <c r="F275" i="12"/>
  <c r="E174" i="17"/>
  <c r="E163" i="17"/>
  <c r="E164" i="17"/>
  <c r="E165" i="17"/>
  <c r="E167" i="17"/>
  <c r="E179" i="17" s="1"/>
  <c r="E173" i="17"/>
  <c r="E170" i="16"/>
  <c r="F170" i="14"/>
  <c r="E166" i="17"/>
  <c r="E163" i="16"/>
  <c r="E173" i="16"/>
  <c r="E174" i="16" s="1"/>
  <c r="E164" i="16"/>
  <c r="E165" i="16"/>
  <c r="E166" i="16"/>
  <c r="E167" i="16"/>
  <c r="F228" i="12"/>
  <c r="F229" i="12"/>
  <c r="F230" i="12"/>
  <c r="F231" i="12"/>
  <c r="F232" i="12"/>
  <c r="F233" i="12"/>
  <c r="F234" i="12"/>
  <c r="F235" i="12"/>
  <c r="F236" i="12"/>
  <c r="F237" i="12"/>
  <c r="F238" i="12"/>
  <c r="F227" i="12"/>
  <c r="F52" i="12"/>
  <c r="F53" i="12"/>
  <c r="F55" i="12"/>
  <c r="F56" i="12"/>
  <c r="F57" i="12"/>
  <c r="F58" i="12"/>
  <c r="F59" i="12"/>
  <c r="F60" i="12"/>
  <c r="F61" i="12"/>
  <c r="F63" i="12"/>
  <c r="F64" i="12"/>
  <c r="F65" i="12"/>
  <c r="F67" i="12"/>
  <c r="F68" i="12"/>
  <c r="F69" i="12"/>
  <c r="F70" i="12"/>
  <c r="F71" i="12"/>
  <c r="F73" i="12"/>
  <c r="F74" i="12"/>
  <c r="F75" i="12"/>
  <c r="F76" i="12"/>
  <c r="F77" i="12"/>
  <c r="F78" i="12"/>
  <c r="F79" i="12"/>
  <c r="F80" i="12"/>
  <c r="F50" i="12"/>
  <c r="F185" i="12" l="1"/>
  <c r="F101" i="12" l="1"/>
  <c r="F107" i="12"/>
  <c r="F108" i="12"/>
  <c r="F116" i="12"/>
  <c r="F117" i="12"/>
  <c r="F140" i="12"/>
  <c r="F141" i="12"/>
  <c r="F143" i="12"/>
  <c r="F144" i="12"/>
  <c r="F146" i="12"/>
  <c r="F148" i="12"/>
  <c r="F149" i="12"/>
  <c r="F150" i="12"/>
  <c r="F151" i="12"/>
  <c r="F184" i="12"/>
  <c r="F186" i="12"/>
  <c r="F187" i="12"/>
  <c r="F188" i="12"/>
  <c r="F196" i="12"/>
  <c r="F197" i="12"/>
  <c r="F199" i="12"/>
  <c r="F205" i="12"/>
  <c r="F213" i="12"/>
  <c r="F214" i="12"/>
  <c r="F215" i="12"/>
  <c r="F216" i="12"/>
  <c r="F220" i="12"/>
  <c r="F221" i="12"/>
  <c r="F223" i="12"/>
  <c r="F225" i="12"/>
  <c r="F240" i="12"/>
  <c r="F241" i="12"/>
  <c r="F242" i="12"/>
  <c r="F244" i="12"/>
  <c r="F245" i="12"/>
  <c r="F246" i="12"/>
  <c r="F248" i="12"/>
  <c r="F249" i="12"/>
  <c r="F258" i="12"/>
  <c r="F263" i="12"/>
  <c r="F264" i="12"/>
  <c r="F265" i="12"/>
  <c r="F266" i="12"/>
  <c r="F267" i="12"/>
  <c r="F268" i="12"/>
  <c r="F269" i="12"/>
  <c r="F270" i="12"/>
  <c r="F285" i="12"/>
  <c r="F286" i="12"/>
  <c r="F287" i="12"/>
  <c r="F289" i="12"/>
  <c r="F290" i="12"/>
  <c r="F33" i="12"/>
  <c r="F34" i="12"/>
  <c r="F40" i="12"/>
  <c r="F42" i="12"/>
  <c r="F91" i="12"/>
  <c r="F90" i="12"/>
  <c r="F88" i="12"/>
  <c r="F87" i="12"/>
  <c r="F86" i="12"/>
  <c r="F85" i="12"/>
  <c r="F251" i="12"/>
  <c r="F218" i="12"/>
  <c r="F211" i="12"/>
  <c r="F207" i="12"/>
  <c r="F206" i="12"/>
  <c r="F202" i="12"/>
  <c r="F194" i="12"/>
  <c r="F193" i="12"/>
  <c r="F191" i="12"/>
  <c r="F190" i="12"/>
  <c r="F189" i="12"/>
  <c r="F153" i="12"/>
  <c r="F152" i="12"/>
  <c r="F145" i="12"/>
  <c r="F41" i="12"/>
  <c r="F139" i="12"/>
  <c r="F106" i="12"/>
  <c r="F105" i="12"/>
  <c r="F104" i="12"/>
  <c r="F103" i="12"/>
  <c r="F102" i="12"/>
  <c r="F100" i="12"/>
  <c r="F99" i="12"/>
  <c r="F98" i="12"/>
  <c r="F97" i="12"/>
  <c r="F96" i="12"/>
  <c r="F37" i="12"/>
  <c r="F177" i="12" l="1"/>
  <c r="F27" i="12"/>
  <c r="F112" i="12"/>
  <c r="F32" i="12"/>
  <c r="F132" i="12"/>
  <c r="F159" i="12"/>
  <c r="F122" i="12"/>
  <c r="F45" i="12"/>
  <c r="F35" i="12"/>
  <c r="F126" i="12"/>
  <c r="F158" i="12"/>
  <c r="F253" i="12"/>
  <c r="F93" i="12"/>
  <c r="F182" i="12"/>
  <c r="F92" i="12"/>
  <c r="F183" i="12"/>
  <c r="F94" i="12"/>
  <c r="F157" i="12"/>
  <c r="F123" i="12"/>
  <c r="F135" i="12"/>
  <c r="F174" i="12"/>
  <c r="F257" i="12"/>
  <c r="F138" i="12"/>
  <c r="F256" i="12"/>
  <c r="F209" i="12"/>
  <c r="F36" i="12"/>
  <c r="F131" i="12"/>
  <c r="F260" i="12"/>
  <c r="F89" i="12"/>
  <c r="F111" i="12"/>
  <c r="F284" i="12"/>
  <c r="F136" i="12"/>
  <c r="F124" i="12"/>
  <c r="F254" i="12"/>
  <c r="F28" i="12"/>
  <c r="F137" i="12"/>
  <c r="F281" i="12"/>
  <c r="F29" i="12"/>
  <c r="F125" i="12"/>
  <c r="F129" i="12"/>
  <c r="F282" i="12"/>
  <c r="F252" i="12"/>
  <c r="F120" i="12"/>
  <c r="F31" i="12"/>
  <c r="F283" i="12"/>
  <c r="F47" i="12"/>
  <c r="F118" i="12"/>
  <c r="F130" i="12"/>
  <c r="F161" i="12"/>
  <c r="F259" i="12"/>
  <c r="F113" i="12"/>
  <c r="F261" i="12"/>
  <c r="F115" i="12"/>
  <c r="F128" i="12"/>
  <c r="F203" i="12"/>
  <c r="F168" i="12"/>
  <c r="F30" i="12"/>
  <c r="F169" i="12"/>
  <c r="F164" i="12"/>
  <c r="F178" i="12"/>
  <c r="F180" i="12" l="1"/>
  <c r="F162" i="12"/>
  <c r="F165" i="12"/>
  <c r="F166" i="12"/>
  <c r="F163" i="12"/>
  <c r="F173" i="12"/>
  <c r="F172" i="12"/>
  <c r="F176" i="12"/>
  <c r="F170" i="12"/>
  <c r="I292" i="12" l="1"/>
  <c r="J292" i="12" l="1"/>
</calcChain>
</file>

<file path=xl/sharedStrings.xml><?xml version="1.0" encoding="utf-8"?>
<sst xmlns="http://schemas.openxmlformats.org/spreadsheetml/2006/main" count="5763" uniqueCount="589">
  <si>
    <t xml:space="preserve">  </t>
  </si>
  <si>
    <t>DESCRIPCIÓN DE TAREAS</t>
  </si>
  <si>
    <t>Unidad</t>
  </si>
  <si>
    <t>%</t>
  </si>
  <si>
    <t>gl</t>
  </si>
  <si>
    <t>m2</t>
  </si>
  <si>
    <t>ml</t>
  </si>
  <si>
    <t>m3</t>
  </si>
  <si>
    <t>Excavaciones para fundaciones</t>
  </si>
  <si>
    <t>ACCESOS</t>
  </si>
  <si>
    <t>INSTALACIONES SANITARIAS</t>
  </si>
  <si>
    <t>Cámaras de inspección</t>
  </si>
  <si>
    <t xml:space="preserve">NUEVOS EDIFICIOS DE ESTACIÓN / REFORMA DE EDIFICIOS EXISTENTES </t>
  </si>
  <si>
    <t>Ejecución de carpeta hidrófuga de nivelación</t>
  </si>
  <si>
    <t>STA Señal Tótem en Acceso</t>
  </si>
  <si>
    <t>ICBL dentificación Corpórea Módulo Boletería Lateral</t>
  </si>
  <si>
    <t>SAM 1500 Señal Acceso Molinetes</t>
  </si>
  <si>
    <t>SCE A Señal Comunicacional Amurada</t>
  </si>
  <si>
    <t>SCE B Señal Comunicacional Bandera</t>
  </si>
  <si>
    <t>SPB Señal Puerta Baños (Mujer, Hombre y Movilidad Reducida)</t>
  </si>
  <si>
    <t>SMR Señal Ménsula Refugio</t>
  </si>
  <si>
    <t>PGC Cartelera Informativa</t>
  </si>
  <si>
    <t>PAPD Papelero Residuos/Reciclables</t>
  </si>
  <si>
    <t>AST Asiento Modelo Tigre</t>
  </si>
  <si>
    <t>1.</t>
  </si>
  <si>
    <t>Total Costo Directo (Costo-Costo)</t>
  </si>
  <si>
    <t>2.</t>
  </si>
  <si>
    <t>Gastos Generales (Sobre 1)</t>
  </si>
  <si>
    <t>3.</t>
  </si>
  <si>
    <t>Costo Unitario  (1+2)</t>
  </si>
  <si>
    <t>4.</t>
  </si>
  <si>
    <t>Gastos Financieros (Sobre 3)</t>
  </si>
  <si>
    <t>5.</t>
  </si>
  <si>
    <t>Beneficio (Sobre 3)</t>
  </si>
  <si>
    <t>6.</t>
  </si>
  <si>
    <t>Precio Unitario Antes de Impuestos (1+2+4+5)</t>
  </si>
  <si>
    <t>7.</t>
  </si>
  <si>
    <t>IIBB (Sobre 6)</t>
  </si>
  <si>
    <t>8.</t>
  </si>
  <si>
    <t>Base Imponible (1+2+4+5+7)</t>
  </si>
  <si>
    <t>9.</t>
  </si>
  <si>
    <t>ITB (Sobre 8)</t>
  </si>
  <si>
    <t>10.</t>
  </si>
  <si>
    <t>Rejillas lineales en andenes existentes en coincidencia con edificios y accesos</t>
  </si>
  <si>
    <t>CERRAMIENTOS METÁLICOS Y BARANDAS</t>
  </si>
  <si>
    <t>VEB Vinilo Esmerilado Boleterias</t>
  </si>
  <si>
    <t>Retiro de escombros de demolición</t>
  </si>
  <si>
    <t>DEMOLICIONES</t>
  </si>
  <si>
    <t>Tomacorriente 220V/ 10A</t>
  </si>
  <si>
    <t xml:space="preserve">CUBIERTAS </t>
  </si>
  <si>
    <t>Vigueta pretensada hormigón con ladrillo EPS</t>
  </si>
  <si>
    <t>Interruptor de un efecto 10A</t>
  </si>
  <si>
    <t>INSTALACIÓN TERMOMECÁNICA</t>
  </si>
  <si>
    <t>DETECCIÓN DE INCENDIO Y EXTINCIÓN</t>
  </si>
  <si>
    <t>SISTEMA DE ALARMA</t>
  </si>
  <si>
    <t>ESTRUCTURA</t>
  </si>
  <si>
    <t>PISOS</t>
  </si>
  <si>
    <t xml:space="preserve">REVESTIMIENTO  </t>
  </si>
  <si>
    <t>CIELORRASOS</t>
  </si>
  <si>
    <t xml:space="preserve">PINTURA INTEGRAL DE LA ESTACIÓN </t>
  </si>
  <si>
    <t>SCALD Señal Comunicaional con Apoyo Lumbra Doble (5.875M)</t>
  </si>
  <si>
    <t>Costo Unitario ($)</t>
  </si>
  <si>
    <t>Subtotal ($)</t>
  </si>
  <si>
    <t>Total Rubro ($)</t>
  </si>
  <si>
    <t xml:space="preserve">Cantidad </t>
  </si>
  <si>
    <t>CUADRO EMPRESARIO</t>
  </si>
  <si>
    <t>PRESUPUESTO SIN IVA (8+9)</t>
  </si>
  <si>
    <t>Bolardos</t>
  </si>
  <si>
    <t>Planos C.A.O. y  manuales de mantenimiento</t>
  </si>
  <si>
    <t>Solados de hormigón peinado con franja de pintura reflectiva</t>
  </si>
  <si>
    <t>Losetas premoldeadas</t>
  </si>
  <si>
    <t>Nuevo laberinto</t>
  </si>
  <si>
    <t>Barandas complementarias a laberintos</t>
  </si>
  <si>
    <t>Bocas de desagües abiertas y/o tapadas en abrigos y bajadas de lluvia</t>
  </si>
  <si>
    <t>Entubado de zanja - cañería de hormigón premoldeado</t>
  </si>
  <si>
    <t>Colector tanque LLS</t>
  </si>
  <si>
    <t>Baranda de contencion de andenes</t>
  </si>
  <si>
    <t>Carpeta de  compresión</t>
  </si>
  <si>
    <t xml:space="preserve">Carpeta y solado epoxídico </t>
  </si>
  <si>
    <t>Cortina de Enrollar Automatica CE</t>
  </si>
  <si>
    <t>PARQUIZACIÓN Y ENTORNO URBANO</t>
  </si>
  <si>
    <t xml:space="preserve">PARQUIZACIÓN </t>
  </si>
  <si>
    <r>
      <t xml:space="preserve">Relleno </t>
    </r>
    <r>
      <rPr>
        <sz val="11"/>
        <rFont val="Encode Sans"/>
      </rPr>
      <t xml:space="preserve">con tierra negra </t>
    </r>
  </si>
  <si>
    <t>EQUIPAMIENTO URBANO</t>
  </si>
  <si>
    <t>CALIDAD, AMBIENTE E HIGIENE Y SEGURIDAD</t>
  </si>
  <si>
    <t xml:space="preserve">INSTALACIONES DE AGUA </t>
  </si>
  <si>
    <r>
      <t>Mampostería</t>
    </r>
    <r>
      <rPr>
        <sz val="11"/>
        <color rgb="FFFF0000"/>
        <rFont val="Encode Sans"/>
      </rPr>
      <t xml:space="preserve"> </t>
    </r>
    <r>
      <rPr>
        <sz val="11"/>
        <rFont val="Encode Sans"/>
      </rPr>
      <t>ladrillo común</t>
    </r>
  </si>
  <si>
    <t xml:space="preserve">Sist. De Contrat. </t>
  </si>
  <si>
    <t>A.A</t>
  </si>
  <si>
    <t>Puerta PE - De reja de malla romboidal - con barral antipánico</t>
  </si>
  <si>
    <t>U.M</t>
  </si>
  <si>
    <t>A.A.</t>
  </si>
  <si>
    <t>Uni.</t>
  </si>
  <si>
    <t>Cajas octogonal grande IRAM 62.005</t>
  </si>
  <si>
    <t>Cajas 100x50mm IRAM 62.005</t>
  </si>
  <si>
    <t>Ejecución de canteros</t>
  </si>
  <si>
    <t>Contrapiso</t>
  </si>
  <si>
    <t>Carpeta de nivelación</t>
  </si>
  <si>
    <t>Revestimientos cerámico</t>
  </si>
  <si>
    <t xml:space="preserve">Espejos de acero inoxidable pulido </t>
  </si>
  <si>
    <t>ICB Identificación Corpórea Módulo/ Boletería</t>
  </si>
  <si>
    <t>SCE C Señal Comunicacional Colgante</t>
  </si>
  <si>
    <t xml:space="preserve">ml </t>
  </si>
  <si>
    <t>Cubierta de chapa / estructura metálica</t>
  </si>
  <si>
    <t xml:space="preserve">Cenefa perimetral de chapa lisa BWG 20 </t>
  </si>
  <si>
    <t>AA</t>
  </si>
  <si>
    <t>boca</t>
  </si>
  <si>
    <t xml:space="preserve">Caño estructural 50 x 50 </t>
  </si>
  <si>
    <t xml:space="preserve">ESTRUCTURA DE ANDENES </t>
  </si>
  <si>
    <t xml:space="preserve">PLATAFORMA DE ANDENES </t>
  </si>
  <si>
    <t>Tableros eléctricos seccionales</t>
  </si>
  <si>
    <t>Uni</t>
  </si>
  <si>
    <t xml:space="preserve">Ejecución de nuevas juntas de dilatación </t>
  </si>
  <si>
    <t>Puerta PCH2 - Tipo: Abrir de una hoja. Apertura externa. De doble chapa prepintada al horno tipo DD Nº 18 y alma de espúma de poliuretano, con marco de Chapa DD Nº 18, de A: 0,90 y H: 2,05 con persiana superior e inferior de ventilación. Bisagra Munición (3 por hoja) terminación anodizada. Picaporte exterior e interior con pasador Libre-Ocupado de doble balancin metálicos anodizados más barral de sujeción interior oblicuo u horizontal. Cerradura de seguridad de embutir de doble paleta. Se pintarán con esmalte sintético color gris RAL 7036.  Destino: Sanitarios para personas con movilidad reducida.</t>
  </si>
  <si>
    <t>Puerta PCH1 - Tipo: Abrir de una hoja. De doble chapa prepintada al horno tipo DD Nº 18 y alma de espúma de poliuretano, con marco de Chapa DD Nº 18, de A: 0,90 y H: 2,05. Bisagra Munición (3 por hoja) terminación anodizada. Picaportes interiores doble balancín metálicos anodizados y manijon fijo idem exterior. Cerradura de seguridad de embutir de doble paleta.  Se pintarán con esmalte sintético color gris RAL 7036. Destino: Boletería, Baños Públicos y Oficinas Operativas. Las Boleterías deberán contar con barral antipánico. Deberán contar con certificado UL para puerta cortafuego.</t>
  </si>
  <si>
    <t xml:space="preserve">Vigas superiores de H°A° </t>
  </si>
  <si>
    <t>SBP Señal Braile en Pasamanos</t>
  </si>
  <si>
    <t>CEC Cesto Exclusivo Colillas</t>
  </si>
  <si>
    <t>Luminaria tubo LED 2x20W IP65 con protección antivandálica</t>
  </si>
  <si>
    <t>Carpintería V1 - Tipo Corrediza de aluminio natural anodizado Línea Módena con premarcos. En hojas vidrio laminado de seguridad 3+3 mm.  Incluye reja de malla de metal desplegado romboidal  - MD Pesado 270-16-20 - 4,20 kg/m2, sobre bastidor de hierro ángulo 3/4" x 3/16”.  La totalidad de la reja irá galvanizada en caliente. 1.00 x 0.50cm</t>
  </si>
  <si>
    <t xml:space="preserve">Puerta PM1  - Tipo: Puerta placa interior de abrir. De Madera maciza de 2" enchapada en melamina blanca con marco de Chapa de Hierro DD Nº 18, de A: 0,76 y H: 2,05 m. Pomelas Metálicas anodizadas. Se pintarán con esmalte sintético color gris RAL 7036.
</t>
  </si>
  <si>
    <t>Carpintería Integral B1 - Paño fijo de vidrio antibala espejado / Norma Renar MA-02 (Esp. 22mm), con marco de Chapa plegada BWG Nº 18 de acero inoxidable, terminación anodizado. Destino: Frente de Boleterìas</t>
  </si>
  <si>
    <t>Carpintería Integral B2 - Paño fijo de vidrio antibala espejado / Norma Renar MA-02 (Esp. 22mm), con marco de Chapa plegada BWG Nº 18 de acero inoxidable, terminación anodizado. Destino: Frente de Garita de Seguridad, Gendarmeria, Mesa de Cambistas y Bicicletero</t>
  </si>
  <si>
    <t>Carpintería Integral B3 - Frente Cartelera y TV LCD (incluido en señalética)</t>
  </si>
  <si>
    <t xml:space="preserve">Reja R1 - Tipo: malla de metal desplegado romboidal  - MD Pesado 270-16-20 - 4,20 kg/m2, sobre bastidor de hierro ángulo 1-1/2" x 3/16”. Bisagras reforzadas en hierro laminado. </t>
  </si>
  <si>
    <t>Puerta PR1 - Tipo: Abrir de dos hojas. De reja de malla de metal desplegado romboidal  - MD Pesado 270-16-20 - 4,20 kg/m2, sobre bastidor de hierro ángulo 1-1/2" x 3/16”. Bisagras reforzadas en hierro laminado. Cerradura de Llave de Doble Paleta. Destino: Armarios para equipos de Rack y Tableros</t>
  </si>
  <si>
    <t xml:space="preserve">Inodoro pedestal c/ mochila - tapa de plástico duro blanco </t>
  </si>
  <si>
    <t xml:space="preserve">Instalación de un sistema de alarma inhalámbrico en boleterías </t>
  </si>
  <si>
    <t>Instalación de botón antipánico en ventanilla que reporten a la central de alarmas</t>
  </si>
  <si>
    <t>Completamiento de cerco perimetral existente</t>
  </si>
  <si>
    <t>REVESTIMIENTO  Y PINTURA</t>
  </si>
  <si>
    <t xml:space="preserve">Picado de revoques y revestimientos </t>
  </si>
  <si>
    <t xml:space="preserve">REFORMA DE EDIFICIO EXISTENTE </t>
  </si>
  <si>
    <t>Picado de juntas de dilatación en mal estado / con malezas</t>
  </si>
  <si>
    <t>Demolición de rampas y escaleras</t>
  </si>
  <si>
    <t xml:space="preserve">Desmonte de cubierta/ cerramiento de refugio de chapa existente y su estructura de soporte </t>
  </si>
  <si>
    <t>Desmonte y retiro de instalaciones en desuso (cañerias, cajas, cables, art de iluminacion, tableros)</t>
  </si>
  <si>
    <t xml:space="preserve">Retiro de aberturas, señalética, bancos y cestos instalaciones en espacios urbanos </t>
  </si>
  <si>
    <t xml:space="preserve">Retiro y reubicación de cartel de estación </t>
  </si>
  <si>
    <t>u</t>
  </si>
  <si>
    <t>Luminaria doble tubo LED 2x20W - IP65 - IK10</t>
  </si>
  <si>
    <t>COSTO DIRECTO (CD)</t>
  </si>
  <si>
    <t>Cámara de pase 400x400mm</t>
  </si>
  <si>
    <t>Cañeros eléctricos - PVCr de d=110mm</t>
  </si>
  <si>
    <t>Cañeros de datos - PEAD d=40mm - tritubo (3xØ40mm)</t>
  </si>
  <si>
    <t>Zanja c/fondo de arena y protección mecánica - 300x800mm</t>
  </si>
  <si>
    <t>Cañerías eléctricas a la vista/ bajo andén - caño HºGº 1 "</t>
  </si>
  <si>
    <t>Tendido de circuitos Cu 6mm^2 - IRAM 62.267 - verde/amarillo</t>
  </si>
  <si>
    <t>Tendido de circuitos Cu 2x2,5mm^2 - IRAM 62.266</t>
  </si>
  <si>
    <t>Tendido de circuitos Cu 4x6mm^2 - IRAM 62.266</t>
  </si>
  <si>
    <t>Luminaria LED 90W (9000lm)</t>
  </si>
  <si>
    <t>Switche CCTV 24 puertos POE+ 370W + 4 SFP Gigabit</t>
  </si>
  <si>
    <t>Patchera normalizada completa 24 puertos RJ45 Cat 6 p/rack 19"</t>
  </si>
  <si>
    <t>Cañerías eléctricas embutidas en pared - caño semipesado 3/4" - IRAM 2005 (incluye cajas de pase)</t>
  </si>
  <si>
    <t>Cañeros de molinetes - PVC e=3,30mm - 1xØ75mm + 1xØ50mm</t>
  </si>
  <si>
    <t>Luminaria empotrable lineal de tubos LED T5 - 2x16w</t>
  </si>
  <si>
    <t>Intercomunicador de 2 vías</t>
  </si>
  <si>
    <t xml:space="preserve">Columnas de señalización pasiva </t>
  </si>
  <si>
    <t>Gestión CASS. Control Ambiental</t>
  </si>
  <si>
    <t>Gestión CASS. Control de Calidad</t>
  </si>
  <si>
    <t>PLANIFICACIÓN Y DOCUMENTACIÓN</t>
  </si>
  <si>
    <t>EJECUCIÓN DE OBRA/SERVICIO</t>
  </si>
  <si>
    <t xml:space="preserve">Demolición de solados, pisos interiores, carpetas y contrapisos </t>
  </si>
  <si>
    <t xml:space="preserve">Demolición de mampostería de ladrillo común o cerámico </t>
  </si>
  <si>
    <t>Demolición de estructuras de hormigón</t>
  </si>
  <si>
    <t xml:space="preserve">Retiro de columnas de alumbrado </t>
  </si>
  <si>
    <t>Retiro de árbol (incluye la reposición de la especie arbórea en las cantidades indicadas en el pliego)</t>
  </si>
  <si>
    <t>Retiro de rejas perimetrales, barandas y cercos entre vías</t>
  </si>
  <si>
    <t>Desmonte de cielorrasos suspendidos - armado / durlock  / madera</t>
  </si>
  <si>
    <t>Retiro de instalación sanitaria (incluye artefactos y accesorios)</t>
  </si>
  <si>
    <t>Retiro de mesadas</t>
  </si>
  <si>
    <t>Ejecución de solados preventivos y hápticos (incluye mortero de asiento)</t>
  </si>
  <si>
    <t>INSTALACIONES ELÉCTRICAS Y CORRIENTES DÉBILES</t>
  </si>
  <si>
    <t xml:space="preserve">Artefactos de iluminación - farolas urbanas </t>
  </si>
  <si>
    <t>Solado intertrabado de hormigón</t>
  </si>
  <si>
    <t>Plantado de gramíneas</t>
  </si>
  <si>
    <t>Plantado de especies arbóreas</t>
  </si>
  <si>
    <t xml:space="preserve">Sembrado de panes de césped </t>
  </si>
  <si>
    <t>Perfilado y limpieza del borde andén opuesto a las vías</t>
  </si>
  <si>
    <t xml:space="preserve">Aplicación de 1 mano de base al agua y 2 manos de látex para exteriores </t>
  </si>
  <si>
    <t xml:space="preserve">Aplicación de 1 mano de base al agua y 2 manos de látex para interiores </t>
  </si>
  <si>
    <t>Aplicación de 3 manos de látex para cielorrasos</t>
  </si>
  <si>
    <t xml:space="preserve">Aplicación de 3 manos de esmalte sintético código RAL 7024 sobre elementos metálicos y herrería </t>
  </si>
  <si>
    <t xml:space="preserve">Aplicación de 3 manos de esmalte sintético código RAL 7024 sobre elementos de madera </t>
  </si>
  <si>
    <t>Aplicación de 3 manos de esmalte sintético sobre superficies de hormigón visto frente de andenes bajos, zócalos y equipamiento premoldeado</t>
  </si>
  <si>
    <t xml:space="preserve">Ejecución de nuevos cercos perimetrales de alambrado olímpico romboidal </t>
  </si>
  <si>
    <t>Ejecución de nuevos cercos divisorios entre vías de paños de metal desplegado pesado (reposición de paños faltantes)</t>
  </si>
  <si>
    <t>Puerta PM1  - Tipo: Puerta placa interior de abrir. De Madera maciza de 2" enchapada en melamina blanca con marco de Chapa de Hierro DD Nº 18, de A: 0,76 y H: 2,05 m. Pomelas Metálicas anodizadas. Se pintarán con esmalte sintético color gris RAL 7036.</t>
  </si>
  <si>
    <t>SEÑALÉTICA Y EQUIPAMIENTO</t>
  </si>
  <si>
    <t>Provisión de matafuegos de clase ABC de 10 kg.</t>
  </si>
  <si>
    <t>Provisión de matafuegos de CO2 de 10 kg.</t>
  </si>
  <si>
    <t xml:space="preserve">Señalización reglamentaria </t>
  </si>
  <si>
    <t xml:space="preserve">Equipos de aire acondicionado tipo SPLIT frío/calor </t>
  </si>
  <si>
    <t>Cañerias embutidas hasta equipos condensadores en azotea</t>
  </si>
  <si>
    <t>Tendido de desagües embutidos h/ rejillla de desague pluvial</t>
  </si>
  <si>
    <t>INSTALACIONES ELÉCTRICAS</t>
  </si>
  <si>
    <t>Tendido de circuitos Cu 2,5mm^2 - IRAM 62.267</t>
  </si>
  <si>
    <t>Luminaria empotrable tubo LED 2x20W</t>
  </si>
  <si>
    <t>Equipo autónomo de luminaria 3hs</t>
  </si>
  <si>
    <t>Griferías automáticas  en sanitarios públicos</t>
  </si>
  <si>
    <t>ARTEFACTOS SANITARIOS</t>
  </si>
  <si>
    <t>EQUIPAMIENTO Y ACCESORIOS</t>
  </si>
  <si>
    <t xml:space="preserve">Kit completo de accesorios para baños públicos (dispensers de jabón, dispensers de toallas, porta rollos, ganchos)  </t>
  </si>
  <si>
    <t>Mampara separador entre mingitorios en placa de granito gris mara</t>
  </si>
  <si>
    <t>ESPEJOS Y MESADAS</t>
  </si>
  <si>
    <t>CARPINTERÍAS / ABERTURAS S/PLANILLAS DE CARPINTERÍA Y HERRERÍA</t>
  </si>
  <si>
    <t xml:space="preserve">Suspendido interior de placa de roca de yeso sobre estructura de perfiles galvanizados </t>
  </si>
  <si>
    <t xml:space="preserve">Piso cerámico antideslizante - A: 0,30 x 0,30 </t>
  </si>
  <si>
    <t>MAMPOSTERÍA Y REVOQUES</t>
  </si>
  <si>
    <t>Revoque grueso peinado bajo revestimientos cerámico de espesor 31 mm</t>
  </si>
  <si>
    <t>Griferías automáticas en sanitarios</t>
  </si>
  <si>
    <t>Bacha de acero inoxidable para baños  (Diam: 34 cm)</t>
  </si>
  <si>
    <t xml:space="preserve">Mesadas de granito gris mara de 22 mm c/ traforo para bacha y frentes pulidos + zócalo perimetral H: 5 cm </t>
  </si>
  <si>
    <t xml:space="preserve">Cielorrasos metálico de chapa prepintada </t>
  </si>
  <si>
    <t>Revestimientos plásticos texturados</t>
  </si>
  <si>
    <t>Membrana multicapa - aislación hidrófuga, aislació térmica y barrera de vapor</t>
  </si>
  <si>
    <t>Contrapiso alivianado con esferas de poliestireno expandido - pendiente mínima: 2% máxima: 4%</t>
  </si>
  <si>
    <t>Membrana fibrada elastomérica flexible</t>
  </si>
  <si>
    <t>Excavaciones y movimientos de suelo</t>
  </si>
  <si>
    <t>Ejecución de fundaciones en H°A° - zapatas y vigas de encadenado inferior</t>
  </si>
  <si>
    <t>Ejecución de columnas y vigas de encadenado superior en hormigón armado</t>
  </si>
  <si>
    <t>CONSTRUCCIÓN DE NUEVOS EDIFICIOS - MÓDULOS SUBE Y BOLETERÍA</t>
  </si>
  <si>
    <t>Verificación del sistema de provisión de agua  existente en su totalidad, reemplazando los elementos componentes del mismo que se encuentren en mal estado</t>
  </si>
  <si>
    <t xml:space="preserve">Pozo de captación subterráneo - según corresponda  (incluye gestión ante ADA) </t>
  </si>
  <si>
    <t>Provisión e instalación de tanque de reserva de acero inoxidable de 2000 lts</t>
  </si>
  <si>
    <t>Tendido de cañerías de alimentación y distribución de agua fría para grupos sanitarios, boleterías y locales operativos</t>
  </si>
  <si>
    <t>Tendido de cañerias de alimentación y distribución interna de agua fría y caliente</t>
  </si>
  <si>
    <t>PROVISIÓN DE AGUA (incluye la construcción de nuevos edificios. item 4.3.8.1 y remodelación de existentes item 4.3.8.2)</t>
  </si>
  <si>
    <t>Verificación del sistema cloacal existente en su totalidad, realizando una limpieza integral de la instalación y reemplazando los elementos que se encuentren en mal estado</t>
  </si>
  <si>
    <t>Tendido de cañería de desagües primarios y secundarios (incluye bocas de acceso y cámaras de inspección)</t>
  </si>
  <si>
    <t>Verificación del sistema pluvial existente en su totalidad, realizando una limpieza integral de la instalación (incluye canaletas, bajadas, bocas de desagüe, rejillasy cañerías a desembocaduras existentes) y reemplazo de los elemento y fijaciones que se encuentren en mal estado - Nuevas canaletas y bajadas pluviales en nódulos</t>
  </si>
  <si>
    <t>Tendido de desagues pluviales troncales, desde bocas de desague y rejilas a desembocaduras existentes - red pluvial municipal, cordón cuneta, zanja a cielo abierto</t>
  </si>
  <si>
    <t>Cámaras de inspección y desagüe con reja de 0,60 x 0,60 en mampostería y revoque impermeable</t>
  </si>
  <si>
    <t>Nuevas tapas para cámaras de inspección existentes</t>
  </si>
  <si>
    <t>ESCALERAS</t>
  </si>
  <si>
    <t>RAMPAS DE ACCESO</t>
  </si>
  <si>
    <t>Ejecución de zapata de fundación (incluye excavación)</t>
  </si>
  <si>
    <t xml:space="preserve">Ejecución de tabique de hormigón armado </t>
  </si>
  <si>
    <t>Ejecución de losa y zócalo en hormigón armado según calculo. Zócalo de 10*10 terminación superficial de pedada llaneado antideslizante</t>
  </si>
  <si>
    <t xml:space="preserve">Provisión e instalación de barandas metálicas galvanizadas en caliente </t>
  </si>
  <si>
    <t>Ejecución de solados preventivos y de hormigón peinado c/bordes alisados</t>
  </si>
  <si>
    <t>Ejecución de losa y zócalo en hormigón armado según calculo.  Losa esp. 12cm.  Zócalo de 10*10</t>
  </si>
  <si>
    <t>Provisión e instalación de barandas metálicas galvanizadas en caliente</t>
  </si>
  <si>
    <t xml:space="preserve">CRUCES PEATONALES A NIVEL ENTRE VÍAS (PAN) </t>
  </si>
  <si>
    <t>Desmonte de suelo vegetal, terraplenamientos y apisonado</t>
  </si>
  <si>
    <t>Ejecución de suelo cemento</t>
  </si>
  <si>
    <t>Ejecución de solado de hormigón peinado de 10 cm c/malla SIMA Fe 6 mm 15 x 15 cm</t>
  </si>
  <si>
    <t>VEREDAS DE ACCESOS</t>
  </si>
  <si>
    <t>Reja de cierre y portones, tipo PH, corredizos de cierre en los módulos de boleterías. Conformadas por un bastidor perimetral, en caño estructural cuadrado y cerramiento de caños estructurales rectangulares colocados horizontalmente</t>
  </si>
  <si>
    <t>Instalación eléctrica y artefactos</t>
  </si>
  <si>
    <t xml:space="preserve">Columnas y tabique de H°A° </t>
  </si>
  <si>
    <t xml:space="preserve">Ejecución de fundaciones en H°A° </t>
  </si>
  <si>
    <t>Ejecución de hormigón de limpieza - Esp: 7 cm</t>
  </si>
  <si>
    <t xml:space="preserve">NUEVO SEMICUBIERTO / EDIFICIO DE ESTACIÓN </t>
  </si>
  <si>
    <t>Pilar p/ medidor T2 trifasico + toma de energía</t>
  </si>
  <si>
    <t>NUEVA ACOMETIDA DE SERVICIO ELÉCTRICO</t>
  </si>
  <si>
    <t xml:space="preserve">TABLEROS ELÉCTRICOS   </t>
  </si>
  <si>
    <t xml:space="preserve">Tablero principal </t>
  </si>
  <si>
    <t>CANALIZACIONES ELÉCTRICAS</t>
  </si>
  <si>
    <t>Cruces bajo vías - Prof: 2,00 mts (incluye cámaras de inspección y cañeros de polipropileno reforzado)</t>
  </si>
  <si>
    <t>Cruces bajo calzada (incluye cámaras de inspección y cañeros de polipropileno reforzado - incluye trámites y gestiones ante municipio)</t>
  </si>
  <si>
    <t>CABLEADOS ELÉCTRICOS</t>
  </si>
  <si>
    <t>ARTEFACTOS E ILUMINACIÓN</t>
  </si>
  <si>
    <t xml:space="preserve">Columnas de alumbrado con 1 luminaria LED 90W (9000lm) - H: 6,00 mts </t>
  </si>
  <si>
    <t xml:space="preserve">Columnas de alumbrado con 2 luminaria LED 90W (9000lm) - H: 6,00 mts </t>
  </si>
  <si>
    <t>Columnas de alumbrado con 1 luminaria LED 60W (6900lm) 360° (redonda) - H: 4,00 mts (incluye base de hormigón, basamentos de columnas con grout c/bisel H: 4/8 cm - terminación cemento alisado c/llana)</t>
  </si>
  <si>
    <t>SISTEMA DE DATOS Y CCTV - CABLEADO Y EQUIPOS</t>
  </si>
  <si>
    <t xml:space="preserve">Tendidos de circuitos para sistema de datos - FTP AWG23 Cat.6 </t>
  </si>
  <si>
    <t>Tomas de datos</t>
  </si>
  <si>
    <t xml:space="preserve">Sistema completo datos (incluye Swich, Rack, UPS y todos los equipos necesarios) </t>
  </si>
  <si>
    <t>UPS Rackeable 1KVA m + placa de red Ethernet</t>
  </si>
  <si>
    <t>Rack estándar 19' pié - 20U c/accesorios</t>
  </si>
  <si>
    <t>Sistema de alarma de intrusión</t>
  </si>
  <si>
    <t>FABRICACIÓN E INSTALACIÓN DE ABRIGOS</t>
  </si>
  <si>
    <t>Ejecución de fundaciones en H°A° ( incluye insertos de fijación columnas)</t>
  </si>
  <si>
    <t>Columnas - caño estructural 200 x150 mm vinculadas a fundación mediante bulones a insertos metálicos</t>
  </si>
  <si>
    <r>
      <t>Vigas superiores - caño estructur</t>
    </r>
    <r>
      <rPr>
        <sz val="11"/>
        <rFont val="Encode Sans"/>
      </rPr>
      <t>al 150 x 150</t>
    </r>
  </si>
  <si>
    <t>Correas perfil C 100 x 50 x 15 galvanizado esp. 2mm</t>
  </si>
  <si>
    <t xml:space="preserve">Canaletas tipo cajón </t>
  </si>
  <si>
    <t>Instalacion eléctrica y artefactos</t>
  </si>
  <si>
    <t>SISTEMA DE PARRARAYOS PUNTA FRANKLIN R:40, CABLE CU DESNUDO, CANALIZACIÓN DE PVC Y SOPORTE</t>
  </si>
  <si>
    <t>SISTEMA DE PUESTA A TIERRA - JABALINAS 1.5 M 3/8", CABLE, CÁMARA DE INSPECCIÓN DE FUNDICIÓN</t>
  </si>
  <si>
    <t>DESAGÜES PLUVIALES (incluye la construcción de nuevos edificios. item 4.3.8.1 y remodelación de existentes item 4.3.8.2)</t>
  </si>
  <si>
    <t>DESAGÜES CLOACALES (incluye la construcción de nuevos edificios. item 4.3.8.1 y remodelación de existentes item 4.3.8.2)</t>
  </si>
  <si>
    <t>Saneamiento y cegado de pozos absorbentes (incluye cámaras de inspección)</t>
  </si>
  <si>
    <t>Mampostería en elevación de ladrillo cerámico hueco  12 cm (incluye cajón hidrófugo en ladrillo común)</t>
  </si>
  <si>
    <t>Revoque hidrófugo exterior completo - terminación fino a la cal</t>
  </si>
  <si>
    <r>
      <t>Revoque interior completo - terminación fino a la cal</t>
    </r>
    <r>
      <rPr>
        <sz val="11"/>
        <color rgb="FFFF0000"/>
        <rFont val="Encode Sans"/>
      </rPr>
      <t xml:space="preserve"> </t>
    </r>
  </si>
  <si>
    <t>PLANILLA DE COTIZACIÓN</t>
  </si>
  <si>
    <t xml:space="preserve">                                                       </t>
  </si>
  <si>
    <r>
      <t>Licitación Privada Nacional Nº: 04/2022 "</t>
    </r>
    <r>
      <rPr>
        <b/>
        <sz val="11"/>
        <rFont val="Encode Sans"/>
      </rPr>
      <t>Adecuación de la Infraestructura y Remodelación de Estaciones - Línea Gral. Roca – Ramal Ezeiza – Cañuelas</t>
    </r>
    <r>
      <rPr>
        <b/>
        <sz val="12"/>
        <rFont val="Encode Sans"/>
      </rPr>
      <t>”</t>
    </r>
  </si>
  <si>
    <t xml:space="preserve">ITEM </t>
  </si>
  <si>
    <t>7.1</t>
  </si>
  <si>
    <t>7.1.1</t>
  </si>
  <si>
    <t>7.1.2</t>
  </si>
  <si>
    <t>PLANOS</t>
  </si>
  <si>
    <t>Ingeniería de Proyecto</t>
  </si>
  <si>
    <t>8.1</t>
  </si>
  <si>
    <t>8.2</t>
  </si>
  <si>
    <t>9</t>
  </si>
  <si>
    <t>TAREAS PRELIMINARES</t>
  </si>
  <si>
    <t>9.1</t>
  </si>
  <si>
    <t>OBRADOR, CERCOS y CARTEL DE OBRA (INCLUIDO EN GASTOS GENERALES)</t>
  </si>
  <si>
    <t>9.1.1</t>
  </si>
  <si>
    <t>Obrador</t>
  </si>
  <si>
    <t>mensual</t>
  </si>
  <si>
    <t>No Cotiza</t>
  </si>
  <si>
    <t>9.1.2</t>
  </si>
  <si>
    <t>Cerco de obra</t>
  </si>
  <si>
    <t>9.1.3</t>
  </si>
  <si>
    <t xml:space="preserve">Cartel de obra, de señalización e información </t>
  </si>
  <si>
    <t>EJECUCIÓN DE OBRA</t>
  </si>
  <si>
    <t>10.1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</si>
  <si>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</si>
  <si>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</si>
  <si>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</si>
  <si>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</si>
  <si>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</si>
  <si>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</si>
  <si>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</si>
  <si>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</si>
  <si>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</si>
  <si>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</si>
  <si>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</si>
  <si>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</si>
  <si>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</si>
  <si>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</si>
  <si>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10.1.15</t>
  </si>
  <si>
    <t>10.1.16</t>
  </si>
  <si>
    <t>10.1.17</t>
  </si>
  <si>
    <t>10.2</t>
  </si>
  <si>
    <t>10.2.1</t>
  </si>
  <si>
    <t>10.3</t>
  </si>
  <si>
    <t>10.3.1</t>
  </si>
  <si>
    <t>10.4</t>
  </si>
  <si>
    <t>10.4.1</t>
  </si>
  <si>
    <t>10.4.1.1</t>
  </si>
  <si>
    <t>10.4.2</t>
  </si>
  <si>
    <t>10.4.2.1</t>
  </si>
  <si>
    <t>10.4.2.2</t>
  </si>
  <si>
    <t>10.4.3</t>
  </si>
  <si>
    <t>10.4.3.1</t>
  </si>
  <si>
    <t>10.4.3.2</t>
  </si>
  <si>
    <t>10.4.3.3</t>
  </si>
  <si>
    <t>10.4.3.4</t>
  </si>
  <si>
    <t>10.4.3.5</t>
  </si>
  <si>
    <t>10.4.3.6</t>
  </si>
  <si>
    <t>10.4.3.7</t>
  </si>
  <si>
    <t>10.4.4</t>
  </si>
  <si>
    <t>10.4.4.1</t>
  </si>
  <si>
    <t>10.4.4.2</t>
  </si>
  <si>
    <t>10.4.4.3</t>
  </si>
  <si>
    <t>10.4.5</t>
  </si>
  <si>
    <t>10.4.5.1</t>
  </si>
  <si>
    <t>10.4.5.2</t>
  </si>
  <si>
    <t>10.4.5.3</t>
  </si>
  <si>
    <t>10.4.5.4</t>
  </si>
  <si>
    <t>10.4.5.5</t>
  </si>
  <si>
    <t>10.4.6</t>
  </si>
  <si>
    <t>10.4.6.1</t>
  </si>
  <si>
    <t>10.4.6.2</t>
  </si>
  <si>
    <t>10.4.6.3</t>
  </si>
  <si>
    <t>10.4.6.4</t>
  </si>
  <si>
    <t>10.4.6.5</t>
  </si>
  <si>
    <t>10.4.6.6</t>
  </si>
  <si>
    <t>10.4.6.7</t>
  </si>
  <si>
    <t>10.4.6.8</t>
  </si>
  <si>
    <t>10.4.7</t>
  </si>
  <si>
    <t>10.4.8</t>
  </si>
  <si>
    <t>10.5</t>
  </si>
  <si>
    <t>10.5.1</t>
  </si>
  <si>
    <t>10.5.1.1</t>
  </si>
  <si>
    <t>10.5.1.2</t>
  </si>
  <si>
    <t>10.5.1.3</t>
  </si>
  <si>
    <t>10.5.1.4</t>
  </si>
  <si>
    <t>10.5.1.5</t>
  </si>
  <si>
    <t>10.5.1.6</t>
  </si>
  <si>
    <t>10.5.1.7</t>
  </si>
  <si>
    <t>10.5.1.8</t>
  </si>
  <si>
    <t>10.5.1.9</t>
  </si>
  <si>
    <t>10.5.1.10</t>
  </si>
  <si>
    <t>10.5.2</t>
  </si>
  <si>
    <t>10.5.2.1</t>
  </si>
  <si>
    <t>10.5.2.2</t>
  </si>
  <si>
    <t>10.5.2.3</t>
  </si>
  <si>
    <t>10.5.2.4</t>
  </si>
  <si>
    <t>10.5.2.5</t>
  </si>
  <si>
    <t>10.5.2.6</t>
  </si>
  <si>
    <t>10.5.2.7</t>
  </si>
  <si>
    <t>10.5.2.8</t>
  </si>
  <si>
    <t>10.5.2.9</t>
  </si>
  <si>
    <t>10.5.2.10</t>
  </si>
  <si>
    <t>10.5.2.11</t>
  </si>
  <si>
    <t>10.5.2.12</t>
  </si>
  <si>
    <t>10.5.2.13</t>
  </si>
  <si>
    <t>10.6</t>
  </si>
  <si>
    <t>10.6.1</t>
  </si>
  <si>
    <t>10.6.1.1</t>
  </si>
  <si>
    <t>10.6.1.2</t>
  </si>
  <si>
    <t>10.6.1.3</t>
  </si>
  <si>
    <t>10.6.2</t>
  </si>
  <si>
    <t>10.6.2.1</t>
  </si>
  <si>
    <t>10.6.2.2</t>
  </si>
  <si>
    <t>10.6.2.3</t>
  </si>
  <si>
    <t>10.6.2.4</t>
  </si>
  <si>
    <t>10.6.2.5</t>
  </si>
  <si>
    <t>10.6.2.6</t>
  </si>
  <si>
    <t>10.6.3</t>
  </si>
  <si>
    <t>10.6.3.1</t>
  </si>
  <si>
    <t>10.6.3.2</t>
  </si>
  <si>
    <t>10.6.3.3</t>
  </si>
  <si>
    <t>10.6.3.4</t>
  </si>
  <si>
    <t>10.6.3.5</t>
  </si>
  <si>
    <t>10.6.4</t>
  </si>
  <si>
    <t>10.6.4.1</t>
  </si>
  <si>
    <t>10.6.4.2</t>
  </si>
  <si>
    <t>10.6.4.3</t>
  </si>
  <si>
    <t>10.6.4.4</t>
  </si>
  <si>
    <t>10.6.4.5</t>
  </si>
  <si>
    <t>10.7</t>
  </si>
  <si>
    <t>10.7.1</t>
  </si>
  <si>
    <t>10.7.1.1</t>
  </si>
  <si>
    <t>10.7.1.2</t>
  </si>
  <si>
    <t>10.7.1.3</t>
  </si>
  <si>
    <t>10.7.1.4</t>
  </si>
  <si>
    <t>10.7.1.5</t>
  </si>
  <si>
    <t>10.7.1.6</t>
  </si>
  <si>
    <t>10.7.1.7</t>
  </si>
  <si>
    <t>10.7.2</t>
  </si>
  <si>
    <t>10.7.2.1</t>
  </si>
  <si>
    <t>10.7.2.2</t>
  </si>
  <si>
    <t>10.7.2.3</t>
  </si>
  <si>
    <t>10.7.2.4</t>
  </si>
  <si>
    <t>10.7.3</t>
  </si>
  <si>
    <t>10.7.3.1</t>
  </si>
  <si>
    <t>10.7.3.2</t>
  </si>
  <si>
    <t>10.7.3.3</t>
  </si>
  <si>
    <t>10.7.3.4</t>
  </si>
  <si>
    <t>10.7.3.5</t>
  </si>
  <si>
    <t>10.7.3.6</t>
  </si>
  <si>
    <t>10.8</t>
  </si>
  <si>
    <t>10.8.1</t>
  </si>
  <si>
    <t>10.8.1.1</t>
  </si>
  <si>
    <t>10.8.1.1.1</t>
  </si>
  <si>
    <t>10.8.1.1.2</t>
  </si>
  <si>
    <t>10.8.1.1.3</t>
  </si>
  <si>
    <t>10.8.1.2</t>
  </si>
  <si>
    <t>10.8.1.2.1</t>
  </si>
  <si>
    <t>10.8.1.2.2</t>
  </si>
  <si>
    <t>10.8.1.2.3</t>
  </si>
  <si>
    <t>10.8.1.2.4</t>
  </si>
  <si>
    <t>10.8.1.2.5</t>
  </si>
  <si>
    <t>10.8.1.2.6</t>
  </si>
  <si>
    <t>10.8.1.3</t>
  </si>
  <si>
    <t>10.8.1.3.1</t>
  </si>
  <si>
    <t>10.8.1.3.2</t>
  </si>
  <si>
    <t>10.8.1.3.3</t>
  </si>
  <si>
    <t>10.8.1.4</t>
  </si>
  <si>
    <t>10.8.1.4.1</t>
  </si>
  <si>
    <t>10.8.1.4.2</t>
  </si>
  <si>
    <t>10.8.1.4.3</t>
  </si>
  <si>
    <t>10.8.1.5</t>
  </si>
  <si>
    <t>10.8.1.5.1</t>
  </si>
  <si>
    <t>10.8.1.5.2</t>
  </si>
  <si>
    <t>10.8.1.5.3</t>
  </si>
  <si>
    <t>10.8.1.6</t>
  </si>
  <si>
    <t>10.8.1.6.1</t>
  </si>
  <si>
    <t>10.8.1.7</t>
  </si>
  <si>
    <t>10.8.1.7.1</t>
  </si>
  <si>
    <t>10.8.1.7.2</t>
  </si>
  <si>
    <t>10.8.1.7.3</t>
  </si>
  <si>
    <t>10.8.1.7.4</t>
  </si>
  <si>
    <t>10.8.1.7.5</t>
  </si>
  <si>
    <t>10.8.1.7.6</t>
  </si>
  <si>
    <t>10.8.1.7.7</t>
  </si>
  <si>
    <t>10.8.1.7.8</t>
  </si>
  <si>
    <t>10.8.1.7.9</t>
  </si>
  <si>
    <t>10.8.1.7.10</t>
  </si>
  <si>
    <t>10.8.1.8</t>
  </si>
  <si>
    <t>10.8.1.8.1</t>
  </si>
  <si>
    <t>10.8.1.8.2</t>
  </si>
  <si>
    <t>10.8.1.9</t>
  </si>
  <si>
    <t>10.8.1.9.1</t>
  </si>
  <si>
    <t>10.8.1.9.2</t>
  </si>
  <si>
    <t>10.8.1.10</t>
  </si>
  <si>
    <t>10.8.1.10.1</t>
  </si>
  <si>
    <t>10.8.2</t>
  </si>
  <si>
    <t>10.8.2.1</t>
  </si>
  <si>
    <t>10.8.2.1.1</t>
  </si>
  <si>
    <t>10.8.2.1.2</t>
  </si>
  <si>
    <t>10.8.2.2</t>
  </si>
  <si>
    <t>10.8.2.2.1</t>
  </si>
  <si>
    <t>10.8.2.2.2</t>
  </si>
  <si>
    <t>10.8.2.2.3</t>
  </si>
  <si>
    <t>10.8.2.3</t>
  </si>
  <si>
    <t>10.8.2.3.1</t>
  </si>
  <si>
    <t>10.8.2.4</t>
  </si>
  <si>
    <t>10.8.2.4.1</t>
  </si>
  <si>
    <t>10.8.2.5</t>
  </si>
  <si>
    <t>10.8.2.5.1</t>
  </si>
  <si>
    <t>10.8.2.5.2</t>
  </si>
  <si>
    <t>10.8.2.5.3</t>
  </si>
  <si>
    <t>10.8.2.5.4</t>
  </si>
  <si>
    <t>10.8.2.6</t>
  </si>
  <si>
    <t>10.8.2.6.1</t>
  </si>
  <si>
    <t>10.8.2.7</t>
  </si>
  <si>
    <t>10.8.2.7.1</t>
  </si>
  <si>
    <t>10.8.2.7.2</t>
  </si>
  <si>
    <t>10.8.2.8</t>
  </si>
  <si>
    <t>10.8.2.8.1</t>
  </si>
  <si>
    <t>10.8.2.9</t>
  </si>
  <si>
    <t>10.8.2.9.1</t>
  </si>
  <si>
    <t>10.8.2.10</t>
  </si>
  <si>
    <t>10.8.2.10.1</t>
  </si>
  <si>
    <t>10.8.2.10.2</t>
  </si>
  <si>
    <t>10.8.2.10.3</t>
  </si>
  <si>
    <t>10.8.2.10.4</t>
  </si>
  <si>
    <t>10.8.2.10.5</t>
  </si>
  <si>
    <t>10.8.2.10.6</t>
  </si>
  <si>
    <t>10.8.2.10.7</t>
  </si>
  <si>
    <t>10.8.2.10.8</t>
  </si>
  <si>
    <t>10.8.2.10.9</t>
  </si>
  <si>
    <t>10.8.2.10.10</t>
  </si>
  <si>
    <t>10.8.2.10.11</t>
  </si>
  <si>
    <t>10.8.2.10.12</t>
  </si>
  <si>
    <t>10.8.2.11</t>
  </si>
  <si>
    <t>10.8.2.11.1</t>
  </si>
  <si>
    <t>10.8.2.11.2</t>
  </si>
  <si>
    <t>10.8.2.11.3</t>
  </si>
  <si>
    <t>10.8.2.12</t>
  </si>
  <si>
    <t>10.8.2.12.1</t>
  </si>
  <si>
    <t>10.8.2.12.2</t>
  </si>
  <si>
    <t>10.8.2.12.3</t>
  </si>
  <si>
    <t>10.8.2.13</t>
  </si>
  <si>
    <t>10.8.2.13.1</t>
  </si>
  <si>
    <t>10.8.2.13.2</t>
  </si>
  <si>
    <t>10.9</t>
  </si>
  <si>
    <t>10.9.1</t>
  </si>
  <si>
    <t>10.9.2</t>
  </si>
  <si>
    <t>10.9.3</t>
  </si>
  <si>
    <t>10.9.4</t>
  </si>
  <si>
    <t>10.10</t>
  </si>
  <si>
    <t>10.10.1</t>
  </si>
  <si>
    <t>10.10.2</t>
  </si>
  <si>
    <t>10.10.3</t>
  </si>
  <si>
    <t>10.10.4</t>
  </si>
  <si>
    <t>10.10.5</t>
  </si>
  <si>
    <t>10.10.6</t>
  </si>
  <si>
    <t>10.11</t>
  </si>
  <si>
    <t>10.11.1</t>
  </si>
  <si>
    <t>10.11.2</t>
  </si>
  <si>
    <t>10.11.3</t>
  </si>
  <si>
    <t>10.11.4</t>
  </si>
  <si>
    <t>10.11.5</t>
  </si>
  <si>
    <t>10.11.6</t>
  </si>
  <si>
    <t>10.11.7</t>
  </si>
  <si>
    <t>10.11.8</t>
  </si>
  <si>
    <t>10.11.9</t>
  </si>
  <si>
    <t>10.11.10</t>
  </si>
  <si>
    <t>10.11.11</t>
  </si>
  <si>
    <t>10.11.12</t>
  </si>
  <si>
    <t>10.11.13</t>
  </si>
  <si>
    <t>10.11.14</t>
  </si>
  <si>
    <t>10.11.15</t>
  </si>
  <si>
    <t>10.11.16</t>
  </si>
  <si>
    <t>10.12</t>
  </si>
  <si>
    <t>10.12.1</t>
  </si>
  <si>
    <t>10.12.1.1</t>
  </si>
  <si>
    <t>10.12.1.2</t>
  </si>
  <si>
    <t>10.12.1.3</t>
  </si>
  <si>
    <t>10.12.1.4</t>
  </si>
  <si>
    <t>10.12.1.5</t>
  </si>
  <si>
    <t>10.12.1.6</t>
  </si>
  <si>
    <t>10.12.1.7</t>
  </si>
  <si>
    <t>10.12.2</t>
  </si>
  <si>
    <t>10.12.2.1</t>
  </si>
  <si>
    <t>10.12.2.2</t>
  </si>
  <si>
    <t>Licitación Privada Nacional Nº: 04/2022 "Adecuación de la Infraestructura y Remodelación de Estaciones - Línea Gral. Roca – Ramal Ezeiza – Cañuelas”</t>
  </si>
  <si>
    <t>PLANILLA DE COTIZACIÓN - A. PETIÓN</t>
  </si>
  <si>
    <t xml:space="preserve">                                                      </t>
  </si>
  <si>
    <t xml:space="preserve">                                                    </t>
  </si>
  <si>
    <t>PLANILLA DE COTIZACIÓN - KLOOSTERMAN</t>
  </si>
  <si>
    <t>PLANILLA DE COTIZACIÓN - LEVENE</t>
  </si>
  <si>
    <t>PLANILLA DE COTIZACIÓN - MÁXIMO PAZ</t>
  </si>
  <si>
    <t>PLANILLA DE COTIZACIÓN - VICENTE CASARES</t>
  </si>
  <si>
    <t xml:space="preserve">                                       </t>
  </si>
  <si>
    <t xml:space="preserve">                                             </t>
  </si>
  <si>
    <t>ITEM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</si>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</sst>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-* #,##0.00\ &quot;€&quot;_-;\-* #,##0.00\ &quot;€&quot;_-;_-* &quot;-&quot;??\ &quot;€&quot;_-;_-@_-"/>
    <numFmt numFmtId="168" formatCode="_(&quot;$&quot;* #,##0.00_);_(&quot;$&quot;* \(#,##0.00\);_(&quot;$&quot;* &quot;-&quot;??_);_(@_)"/>
    <numFmt numFmtId="169" formatCode="_ [$€-2]\ * #,##0.00_ ;_ [$€-2]\ * \-#,##0.00_ ;_ [$€-2]\ * &quot;-&quot;??_ "/>
    <numFmt numFmtId="170" formatCode="#.00"/>
    <numFmt numFmtId="171" formatCode="d\-mmmm\-yyyy"/>
    <numFmt numFmtId="172" formatCode="&quot;$&quot;\ #,##0.00"/>
    <numFmt numFmtId="173" formatCode="#,##0.00\ &quot;% s/MO&quot;"/>
    <numFmt numFmtId="174" formatCode="\$#.00"/>
    <numFmt numFmtId="175" formatCode="#,##0\ &quot;$&quot;;\-#,##0\ &quot;$&quot;"/>
    <numFmt numFmtId="176" formatCode="#,##0.0"/>
    <numFmt numFmtId="177" formatCode="#,"/>
    <numFmt numFmtId="178" formatCode="[$USD]\ #,##0.00;\-[$USD]\ #,##0.00"/>
    <numFmt numFmtId="179" formatCode="0\ &quot;meses&quot;"/>
    <numFmt numFmtId="180" formatCode="0\ &quot;años&quot;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7"/>
      <color theme="10"/>
      <name val="Calibri"/>
      <family val="2"/>
    </font>
    <font>
      <sz val="10"/>
      <name val="Tahoma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6"/>
      <color theme="3" tint="0.39997558519241921"/>
      <name val="Arial"/>
      <family val="2"/>
    </font>
    <font>
      <sz val="11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</font>
    <font>
      <sz val="10"/>
      <name val="MS Sans Serif"/>
      <family val="2"/>
    </font>
    <font>
      <b/>
      <sz val="1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1"/>
      <color theme="0"/>
      <name val="Encode Sans"/>
    </font>
    <font>
      <b/>
      <sz val="11"/>
      <color theme="0"/>
      <name val="Encode Sans"/>
    </font>
    <font>
      <sz val="11"/>
      <name val="Encode Sans"/>
    </font>
    <font>
      <sz val="11"/>
      <color theme="1"/>
      <name val="Encode Sans"/>
    </font>
    <font>
      <b/>
      <sz val="11"/>
      <name val="Encode Sans"/>
    </font>
    <font>
      <sz val="11"/>
      <color rgb="FFFF0000"/>
      <name val="Encode Sans"/>
    </font>
    <font>
      <b/>
      <sz val="11"/>
      <color theme="1"/>
      <name val="Encode Sans"/>
    </font>
    <font>
      <sz val="11"/>
      <color rgb="FF000000"/>
      <name val="Encode Sans"/>
    </font>
    <font>
      <b/>
      <u/>
      <sz val="11"/>
      <color theme="1"/>
      <name val="Encode Sans"/>
    </font>
    <font>
      <b/>
      <sz val="11"/>
      <color theme="1"/>
      <name val="Ecode sans"/>
    </font>
    <font>
      <sz val="11"/>
      <color theme="1"/>
      <name val="Ecode sans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Ecode sans"/>
    </font>
    <font>
      <sz val="16"/>
      <color theme="3" tint="0.39997558519241921"/>
      <name val="Arial"/>
      <family val="2"/>
    </font>
    <font>
      <u/>
      <sz val="11"/>
      <color theme="1"/>
      <name val="Encode Sans"/>
    </font>
    <font>
      <b/>
      <u/>
      <sz val="11"/>
      <name val="Encode Sans"/>
    </font>
    <font>
      <u/>
      <sz val="11"/>
      <name val="Encode Sans"/>
    </font>
    <font>
      <sz val="11"/>
      <name val="Ecode sans"/>
    </font>
    <font>
      <b/>
      <sz val="1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189">
    <xf numFmtId="0" fontId="0" fillId="0" borderId="0"/>
    <xf numFmtId="4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Border="0">
      <alignment readingOrder="1"/>
    </xf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24" borderId="2" applyNumberFormat="0" applyAlignment="0" applyProtection="0"/>
    <xf numFmtId="0" fontId="12" fillId="25" borderId="2" applyNumberFormat="0" applyAlignment="0" applyProtection="0"/>
    <xf numFmtId="0" fontId="13" fillId="26" borderId="3" applyNumberFormat="0" applyAlignment="0" applyProtection="0"/>
    <xf numFmtId="0" fontId="14" fillId="0" borderId="4" applyNumberFormat="0" applyFill="0" applyAlignment="0" applyProtection="0"/>
    <xf numFmtId="0" fontId="13" fillId="26" borderId="3" applyNumberFormat="0" applyAlignment="0" applyProtection="0"/>
    <xf numFmtId="0" fontId="15" fillId="0" borderId="0">
      <protection locked="0"/>
    </xf>
    <xf numFmtId="0" fontId="6" fillId="0" borderId="5" applyProtection="0"/>
    <xf numFmtId="0" fontId="16" fillId="0" borderId="0">
      <protection locked="0"/>
    </xf>
    <xf numFmtId="0" fontId="16" fillId="0" borderId="0">
      <protection locked="0"/>
    </xf>
    <xf numFmtId="0" fontId="17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2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18" fillId="15" borderId="2" applyNumberFormat="0" applyAlignment="0" applyProtection="0"/>
    <xf numFmtId="0" fontId="19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15" fillId="0" borderId="0">
      <protection locked="0"/>
    </xf>
    <xf numFmtId="170" fontId="15" fillId="0" borderId="0">
      <protection locked="0"/>
    </xf>
    <xf numFmtId="0" fontId="5" fillId="0" borderId="0" applyNumberFormat="0" applyFill="0" applyBorder="0" applyAlignment="0" applyProtection="0"/>
    <xf numFmtId="170" fontId="15" fillId="0" borderId="0">
      <protection locked="0"/>
    </xf>
    <xf numFmtId="170" fontId="15" fillId="0" borderId="0">
      <protection locked="0"/>
    </xf>
    <xf numFmtId="170" fontId="15" fillId="0" borderId="0">
      <protection locked="0"/>
    </xf>
    <xf numFmtId="170" fontId="15" fillId="0" borderId="0">
      <protection locked="0"/>
    </xf>
    <xf numFmtId="170" fontId="15" fillId="0" borderId="0">
      <protection locked="0"/>
    </xf>
    <xf numFmtId="170" fontId="15" fillId="0" borderId="0">
      <protection locked="0"/>
    </xf>
    <xf numFmtId="171" fontId="5" fillId="0" borderId="0" applyFill="0" applyBorder="0" applyAlignment="0" applyProtection="0"/>
    <xf numFmtId="170" fontId="15" fillId="0" borderId="0">
      <protection locked="0"/>
    </xf>
    <xf numFmtId="4" fontId="15" fillId="0" borderId="0">
      <protection locked="0"/>
    </xf>
    <xf numFmtId="0" fontId="9" fillId="6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8" fillId="7" borderId="0" applyNumberFormat="0" applyBorder="0" applyAlignment="0" applyProtection="0"/>
    <xf numFmtId="0" fontId="18" fillId="9" borderId="2" applyNumberFormat="0" applyAlignment="0" applyProtection="0"/>
    <xf numFmtId="165" fontId="25" fillId="29" borderId="9" applyNumberFormat="0" applyAlignment="0">
      <alignment horizontal="left" vertical="center"/>
    </xf>
    <xf numFmtId="0" fontId="26" fillId="0" borderId="10" applyNumberFormat="0" applyFill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4" fontId="15" fillId="0" borderId="0">
      <protection locked="0"/>
    </xf>
    <xf numFmtId="175" fontId="5" fillId="0" borderId="0" applyFill="0" applyBorder="0" applyAlignment="0" applyProtection="0"/>
    <xf numFmtId="0" fontId="27" fillId="15" borderId="0" applyNumberFormat="0" applyBorder="0" applyAlignment="0" applyProtection="0"/>
    <xf numFmtId="17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12" borderId="9" applyNumberFormat="0" applyFont="0" applyAlignment="0" applyProtection="0"/>
    <xf numFmtId="0" fontId="5" fillId="12" borderId="9" applyNumberFormat="0" applyFont="0" applyAlignment="0" applyProtection="0"/>
    <xf numFmtId="0" fontId="29" fillId="24" borderId="11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5" fillId="0" borderId="0" applyFill="0" applyBorder="0" applyAlignment="0" applyProtection="0"/>
    <xf numFmtId="3" fontId="5" fillId="0" borderId="0" applyFill="0" applyBorder="0" applyAlignment="0" applyProtection="0"/>
    <xf numFmtId="0" fontId="29" fillId="25" borderId="11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>
      <alignment vertical="center"/>
    </xf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17" fillId="0" borderId="14" applyNumberFormat="0" applyFill="0" applyAlignment="0" applyProtection="0"/>
    <xf numFmtId="0" fontId="34" fillId="0" borderId="0" applyNumberFormat="0" applyFill="0" applyBorder="0" applyAlignment="0" applyProtection="0"/>
    <xf numFmtId="177" fontId="15" fillId="0" borderId="15">
      <protection locked="0"/>
    </xf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14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49" fontId="6" fillId="32" borderId="0" applyNumberFormat="0" applyAlignment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5" fillId="29" borderId="9" applyNumberFormat="0" applyAlignment="0">
      <alignment horizontal="left" vertical="center"/>
    </xf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0" fillId="0" borderId="0"/>
    <xf numFmtId="0" fontId="5" fillId="0" borderId="0"/>
    <xf numFmtId="0" fontId="5" fillId="0" borderId="0"/>
    <xf numFmtId="0" fontId="5" fillId="0" borderId="0"/>
    <xf numFmtId="0" fontId="31" fillId="30" borderId="0">
      <alignment vertical="center"/>
    </xf>
    <xf numFmtId="164" fontId="1" fillId="0" borderId="0" applyFont="0" applyFill="0" applyBorder="0" applyAlignment="0" applyProtection="0"/>
    <xf numFmtId="0" fontId="11" fillId="24" borderId="2" applyNumberFormat="0" applyAlignment="0" applyProtection="0"/>
    <xf numFmtId="0" fontId="12" fillId="25" borderId="2" applyNumberFormat="0" applyAlignment="0" applyProtection="0"/>
    <xf numFmtId="0" fontId="18" fillId="15" borderId="2" applyNumberFormat="0" applyAlignment="0" applyProtection="0"/>
    <xf numFmtId="0" fontId="18" fillId="9" borderId="2" applyNumberFormat="0" applyAlignment="0" applyProtection="0"/>
    <xf numFmtId="165" fontId="25" fillId="29" borderId="9" applyNumberFormat="0" applyAlignment="0">
      <alignment horizontal="left" vertical="center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12" borderId="9" applyNumberFormat="0" applyFont="0" applyAlignment="0" applyProtection="0"/>
    <xf numFmtId="0" fontId="5" fillId="12" borderId="9" applyNumberFormat="0" applyFont="0" applyAlignment="0" applyProtection="0"/>
    <xf numFmtId="0" fontId="29" fillId="24" borderId="11" applyNumberFormat="0" applyAlignment="0" applyProtection="0"/>
    <xf numFmtId="0" fontId="29" fillId="25" borderId="11" applyNumberFormat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25" fillId="29" borderId="9" applyNumberFormat="0" applyAlignment="0">
      <alignment horizontal="left" vertical="center"/>
    </xf>
    <xf numFmtId="0" fontId="5" fillId="0" borderId="0"/>
    <xf numFmtId="0" fontId="31" fillId="30" borderId="0">
      <alignment vertical="center"/>
    </xf>
    <xf numFmtId="43" fontId="1" fillId="0" borderId="0" applyFont="0" applyFill="0" applyBorder="0" applyAlignment="0" applyProtection="0"/>
    <xf numFmtId="0" fontId="41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6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9" fontId="41" fillId="0" borderId="0" applyFont="0" applyFill="0" applyBorder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44" fillId="0" borderId="0"/>
    <xf numFmtId="0" fontId="33" fillId="0" borderId="13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75">
    <xf numFmtId="0" fontId="0" fillId="0" borderId="0" xfId="0"/>
    <xf numFmtId="44" fontId="1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0" fontId="37" fillId="0" borderId="0" xfId="0" applyFont="1"/>
    <xf numFmtId="0" fontId="39" fillId="0" borderId="0" xfId="0" applyFont="1" applyFill="1"/>
    <xf numFmtId="0" fontId="0" fillId="0" borderId="0" xfId="0"/>
    <xf numFmtId="0" fontId="0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ont="1" applyFill="1"/>
    <xf numFmtId="0" fontId="0" fillId="0" borderId="0" xfId="0" applyAlignment="1">
      <alignment horizontal="left" vertical="center" wrapText="1"/>
    </xf>
    <xf numFmtId="0" fontId="50" fillId="3" borderId="1" xfId="0" applyFont="1" applyFill="1" applyBorder="1" applyAlignment="1">
      <alignment horizontal="center" vertical="center" wrapText="1"/>
    </xf>
    <xf numFmtId="0" fontId="50" fillId="0" borderId="1" xfId="1187" applyFont="1" applyFill="1" applyBorder="1" applyAlignment="1">
      <alignment horizontal="center" vertical="center" wrapText="1"/>
    </xf>
    <xf numFmtId="10" fontId="51" fillId="0" borderId="18" xfId="369" applyNumberFormat="1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 wrapText="1"/>
    </xf>
    <xf numFmtId="49" fontId="54" fillId="2" borderId="17" xfId="0" applyNumberFormat="1" applyFont="1" applyFill="1" applyBorder="1" applyAlignment="1">
      <alignment horizontal="center" vertical="center"/>
    </xf>
    <xf numFmtId="49" fontId="54" fillId="3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48" fillId="31" borderId="20" xfId="0" applyNumberFormat="1" applyFont="1" applyFill="1" applyBorder="1" applyAlignment="1">
      <alignment horizontal="center" vertical="center"/>
    </xf>
    <xf numFmtId="44" fontId="48" fillId="31" borderId="20" xfId="1" applyFont="1" applyFill="1" applyBorder="1" applyAlignment="1">
      <alignment horizontal="center" vertical="center"/>
    </xf>
    <xf numFmtId="44" fontId="52" fillId="2" borderId="21" xfId="1" applyFont="1" applyFill="1" applyBorder="1" applyAlignment="1" applyProtection="1">
      <alignment horizontal="right" vertical="center" wrapText="1"/>
    </xf>
    <xf numFmtId="49" fontId="48" fillId="31" borderId="25" xfId="0" applyNumberFormat="1" applyFont="1" applyFill="1" applyBorder="1" applyAlignment="1">
      <alignment horizontal="center" vertical="center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172" fontId="50" fillId="0" borderId="23" xfId="0" applyNumberFormat="1" applyFont="1" applyBorder="1" applyAlignment="1" applyProtection="1">
      <alignment horizontal="right" vertical="center" wrapText="1"/>
      <protection locked="0"/>
    </xf>
    <xf numFmtId="44" fontId="45" fillId="2" borderId="23" xfId="1" applyFont="1" applyFill="1" applyBorder="1" applyAlignment="1" applyProtection="1">
      <alignment horizontal="right" vertical="center" wrapText="1"/>
    </xf>
    <xf numFmtId="49" fontId="48" fillId="31" borderId="24" xfId="0" applyNumberFormat="1" applyFont="1" applyFill="1" applyBorder="1" applyAlignment="1">
      <alignment vertical="center"/>
    </xf>
    <xf numFmtId="49" fontId="54" fillId="34" borderId="17" xfId="0" applyNumberFormat="1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44" fontId="38" fillId="0" borderId="0" xfId="1" applyFont="1" applyFill="1" applyBorder="1" applyAlignment="1">
      <alignment horizontal="center" vertical="center" wrapText="1"/>
    </xf>
    <xf numFmtId="44" fontId="50" fillId="3" borderId="1" xfId="1" applyFont="1" applyFill="1" applyBorder="1" applyAlignment="1">
      <alignment horizontal="right" vertical="center" wrapText="1"/>
    </xf>
    <xf numFmtId="44" fontId="50" fillId="0" borderId="21" xfId="1" applyFont="1" applyFill="1" applyBorder="1" applyAlignment="1" applyProtection="1">
      <alignment horizontal="right" vertical="center" wrapText="1"/>
      <protection locked="0"/>
    </xf>
    <xf numFmtId="0" fontId="36" fillId="0" borderId="0" xfId="0" applyFont="1"/>
    <xf numFmtId="0" fontId="51" fillId="3" borderId="17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50" fillId="3" borderId="17" xfId="0" applyFont="1" applyFill="1" applyBorder="1" applyAlignment="1">
      <alignment horizontal="center" vertical="center"/>
    </xf>
    <xf numFmtId="44" fontId="50" fillId="3" borderId="1" xfId="1" applyFont="1" applyFill="1" applyBorder="1" applyAlignment="1">
      <alignment horizontal="center" vertical="center" wrapText="1"/>
    </xf>
    <xf numFmtId="0" fontId="51" fillId="3" borderId="17" xfId="1187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/>
    </xf>
    <xf numFmtId="0" fontId="54" fillId="2" borderId="17" xfId="0" applyFont="1" applyFill="1" applyBorder="1" applyAlignment="1">
      <alignment horizontal="center" vertical="center"/>
    </xf>
    <xf numFmtId="44" fontId="50" fillId="0" borderId="21" xfId="1" applyFont="1" applyBorder="1" applyAlignment="1" applyProtection="1">
      <alignment horizontal="right" vertical="center" wrapText="1"/>
      <protection locked="0"/>
    </xf>
    <xf numFmtId="0" fontId="51" fillId="0" borderId="17" xfId="1187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4" fontId="0" fillId="3" borderId="0" xfId="0" applyNumberFormat="1" applyFill="1" applyAlignment="1">
      <alignment horizontal="center"/>
    </xf>
    <xf numFmtId="4" fontId="38" fillId="0" borderId="0" xfId="0" applyNumberFormat="1" applyFont="1" applyFill="1" applyBorder="1" applyAlignment="1">
      <alignment horizontal="center" vertical="center" wrapText="1"/>
    </xf>
    <xf numFmtId="4" fontId="50" fillId="0" borderId="1" xfId="666" applyNumberFormat="1" applyFont="1" applyFill="1" applyBorder="1" applyAlignment="1">
      <alignment horizontal="center" vertical="center" wrapText="1"/>
    </xf>
    <xf numFmtId="4" fontId="3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4" fontId="49" fillId="31" borderId="20" xfId="1" applyFont="1" applyFill="1" applyBorder="1" applyAlignment="1">
      <alignment horizontal="center" vertical="center"/>
    </xf>
    <xf numFmtId="10" fontId="49" fillId="31" borderId="25" xfId="1188" applyNumberFormat="1" applyFont="1" applyFill="1" applyBorder="1" applyAlignment="1">
      <alignment horizontal="center" vertical="center"/>
    </xf>
    <xf numFmtId="44" fontId="54" fillId="2" borderId="1" xfId="1" applyFont="1" applyFill="1" applyBorder="1" applyAlignment="1">
      <alignment horizontal="center" vertical="center"/>
    </xf>
    <xf numFmtId="44" fontId="50" fillId="0" borderId="1" xfId="1" applyFont="1" applyFill="1" applyBorder="1" applyAlignment="1">
      <alignment horizontal="center" vertical="center" wrapText="1"/>
    </xf>
    <xf numFmtId="10" fontId="50" fillId="0" borderId="21" xfId="0" applyNumberFormat="1" applyFont="1" applyBorder="1" applyAlignment="1" applyProtection="1">
      <alignment horizontal="right" vertical="center"/>
      <protection locked="0"/>
    </xf>
    <xf numFmtId="0" fontId="58" fillId="0" borderId="0" xfId="0" applyFont="1"/>
    <xf numFmtId="0" fontId="59" fillId="0" borderId="0" xfId="0" applyFont="1"/>
    <xf numFmtId="10" fontId="59" fillId="0" borderId="0" xfId="0" applyNumberFormat="1" applyFont="1" applyAlignment="1">
      <alignment horizontal="right"/>
    </xf>
    <xf numFmtId="44" fontId="54" fillId="0" borderId="1" xfId="1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center" vertical="center" wrapText="1"/>
    </xf>
    <xf numFmtId="0" fontId="50" fillId="3" borderId="19" xfId="0" applyFont="1" applyFill="1" applyBorder="1" applyAlignment="1">
      <alignment horizontal="left" vertical="center" wrapText="1"/>
    </xf>
    <xf numFmtId="0" fontId="52" fillId="2" borderId="19" xfId="0" applyFont="1" applyFill="1" applyBorder="1" applyAlignment="1">
      <alignment horizontal="left" vertical="center" wrapText="1"/>
    </xf>
    <xf numFmtId="49" fontId="51" fillId="0" borderId="19" xfId="0" applyNumberFormat="1" applyFont="1" applyBorder="1" applyAlignment="1">
      <alignment horizontal="left" vertical="center" wrapText="1"/>
    </xf>
    <xf numFmtId="49" fontId="52" fillId="2" borderId="19" xfId="0" applyNumberFormat="1" applyFont="1" applyFill="1" applyBorder="1" applyAlignment="1">
      <alignment horizontal="left" vertical="center" wrapText="1"/>
    </xf>
    <xf numFmtId="49" fontId="48" fillId="31" borderId="20" xfId="0" applyNumberFormat="1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39" fillId="0" borderId="1" xfId="1187" applyFont="1" applyBorder="1" applyAlignment="1">
      <alignment vertical="center" wrapText="1"/>
    </xf>
    <xf numFmtId="0" fontId="39" fillId="0" borderId="1" xfId="1187" applyFont="1" applyBorder="1" applyAlignment="1">
      <alignment horizontal="left" vertical="center" wrapText="1"/>
    </xf>
    <xf numFmtId="0" fontId="50" fillId="0" borderId="1" xfId="0" applyFont="1" applyBorder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0" fillId="35" borderId="0" xfId="0" applyFill="1"/>
    <xf numFmtId="0" fontId="0" fillId="35" borderId="0" xfId="0" applyFont="1" applyFill="1"/>
    <xf numFmtId="0" fontId="59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 wrapText="1"/>
    </xf>
    <xf numFmtId="44" fontId="50" fillId="3" borderId="30" xfId="1" applyFont="1" applyFill="1" applyBorder="1" applyAlignment="1">
      <alignment horizontal="center" vertical="center" wrapText="1"/>
    </xf>
    <xf numFmtId="10" fontId="51" fillId="0" borderId="26" xfId="369" applyNumberFormat="1" applyFont="1" applyFill="1" applyBorder="1" applyAlignment="1">
      <alignment horizontal="center" vertical="center"/>
    </xf>
    <xf numFmtId="0" fontId="57" fillId="2" borderId="17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10" fontId="36" fillId="2" borderId="18" xfId="1188" applyNumberFormat="1" applyFont="1" applyFill="1" applyBorder="1" applyAlignment="1">
      <alignment vertical="center" wrapText="1"/>
    </xf>
    <xf numFmtId="44" fontId="0" fillId="0" borderId="0" xfId="1" applyFont="1"/>
    <xf numFmtId="44" fontId="0" fillId="0" borderId="0" xfId="1" applyFont="1" applyFill="1"/>
    <xf numFmtId="164" fontId="0" fillId="0" borderId="0" xfId="0" applyNumberFormat="1" applyFont="1"/>
    <xf numFmtId="164" fontId="0" fillId="0" borderId="0" xfId="0" applyNumberFormat="1"/>
    <xf numFmtId="178" fontId="0" fillId="0" borderId="0" xfId="1" applyNumberFormat="1" applyFont="1"/>
    <xf numFmtId="178" fontId="39" fillId="0" borderId="0" xfId="0" applyNumberFormat="1" applyFont="1" applyFill="1"/>
    <xf numFmtId="179" fontId="0" fillId="0" borderId="0" xfId="0" applyNumberFormat="1" applyFill="1" applyAlignment="1">
      <alignment horizontal="center"/>
    </xf>
    <xf numFmtId="180" fontId="0" fillId="0" borderId="0" xfId="0" applyNumberFormat="1" applyAlignment="1">
      <alignment horizontal="center"/>
    </xf>
    <xf numFmtId="178" fontId="0" fillId="0" borderId="0" xfId="0" applyNumberFormat="1" applyFill="1"/>
    <xf numFmtId="44" fontId="39" fillId="0" borderId="0" xfId="1" applyFont="1" applyFill="1"/>
    <xf numFmtId="0" fontId="50" fillId="0" borderId="1" xfId="0" applyFont="1" applyFill="1" applyBorder="1" applyAlignment="1">
      <alignment vertical="center" wrapText="1"/>
    </xf>
    <xf numFmtId="49" fontId="52" fillId="36" borderId="17" xfId="0" applyNumberFormat="1" applyFont="1" applyFill="1" applyBorder="1" applyAlignment="1">
      <alignment horizontal="center" vertical="center"/>
    </xf>
    <xf numFmtId="44" fontId="54" fillId="36" borderId="1" xfId="1" applyFont="1" applyFill="1" applyBorder="1" applyAlignment="1">
      <alignment horizontal="center" vertical="center"/>
    </xf>
    <xf numFmtId="10" fontId="54" fillId="36" borderId="18" xfId="1188" applyNumberFormat="1" applyFont="1" applyFill="1" applyBorder="1" applyAlignment="1">
      <alignment horizontal="center" vertical="center"/>
    </xf>
    <xf numFmtId="0" fontId="54" fillId="36" borderId="17" xfId="0" applyNumberFormat="1" applyFont="1" applyFill="1" applyBorder="1" applyAlignment="1">
      <alignment horizontal="center" vertical="center"/>
    </xf>
    <xf numFmtId="44" fontId="56" fillId="36" borderId="1" xfId="1" applyFont="1" applyFill="1" applyBorder="1" applyAlignment="1">
      <alignment horizontal="center" vertical="center"/>
    </xf>
    <xf numFmtId="49" fontId="54" fillId="36" borderId="1" xfId="0" applyNumberFormat="1" applyFont="1" applyFill="1" applyBorder="1" applyAlignment="1">
      <alignment horizontal="center" vertical="center"/>
    </xf>
    <xf numFmtId="49" fontId="54" fillId="36" borderId="18" xfId="0" applyNumberFormat="1" applyFont="1" applyFill="1" applyBorder="1" applyAlignment="1">
      <alignment horizontal="center" vertical="center"/>
    </xf>
    <xf numFmtId="49" fontId="54" fillId="36" borderId="1" xfId="0" applyNumberFormat="1" applyFont="1" applyFill="1" applyBorder="1" applyAlignment="1">
      <alignment horizontal="left" vertical="center"/>
    </xf>
    <xf numFmtId="4" fontId="50" fillId="3" borderId="1" xfId="666" applyNumberFormat="1" applyFont="1" applyFill="1" applyBorder="1" applyAlignment="1">
      <alignment horizontal="center" vertical="center" wrapText="1"/>
    </xf>
    <xf numFmtId="44" fontId="50" fillId="3" borderId="1" xfId="1" applyFont="1" applyFill="1" applyBorder="1" applyAlignment="1">
      <alignment horizontal="right" vertical="center"/>
    </xf>
    <xf numFmtId="49" fontId="52" fillId="36" borderId="1" xfId="0" applyNumberFormat="1" applyFont="1" applyFill="1" applyBorder="1" applyAlignment="1">
      <alignment horizontal="left" vertical="center"/>
    </xf>
    <xf numFmtId="4" fontId="52" fillId="36" borderId="1" xfId="0" applyNumberFormat="1" applyFont="1" applyFill="1" applyBorder="1" applyAlignment="1">
      <alignment horizontal="center" vertical="center"/>
    </xf>
    <xf numFmtId="0" fontId="50" fillId="3" borderId="1" xfId="1187" applyFont="1" applyFill="1" applyBorder="1" applyAlignment="1">
      <alignment horizontal="left" vertical="center" wrapText="1"/>
    </xf>
    <xf numFmtId="0" fontId="50" fillId="3" borderId="1" xfId="1187" applyFont="1" applyFill="1" applyBorder="1" applyAlignment="1">
      <alignment horizontal="center" vertical="center" wrapText="1"/>
    </xf>
    <xf numFmtId="49" fontId="56" fillId="36" borderId="1" xfId="0" applyNumberFormat="1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left" vertical="center" wrapText="1"/>
    </xf>
    <xf numFmtId="44" fontId="50" fillId="0" borderId="1" xfId="1" applyFont="1" applyFill="1" applyBorder="1" applyAlignment="1">
      <alignment horizontal="right" vertical="center"/>
    </xf>
    <xf numFmtId="0" fontId="50" fillId="0" borderId="1" xfId="1187" applyFont="1" applyFill="1" applyBorder="1" applyAlignment="1">
      <alignment horizontal="left" vertical="center" wrapText="1"/>
    </xf>
    <xf numFmtId="44" fontId="50" fillId="0" borderId="1" xfId="1" applyFont="1" applyFill="1" applyBorder="1" applyAlignment="1" applyProtection="1">
      <alignment horizontal="right" vertical="center"/>
    </xf>
    <xf numFmtId="0" fontId="50" fillId="0" borderId="1" xfId="1187" applyFont="1" applyFill="1" applyBorder="1" applyAlignment="1">
      <alignment vertical="center" wrapText="1"/>
    </xf>
    <xf numFmtId="49" fontId="51" fillId="0" borderId="1" xfId="0" applyNumberFormat="1" applyFont="1" applyFill="1" applyBorder="1" applyAlignment="1">
      <alignment horizontal="center" vertical="center"/>
    </xf>
    <xf numFmtId="49" fontId="54" fillId="34" borderId="1" xfId="0" applyNumberFormat="1" applyFont="1" applyFill="1" applyBorder="1" applyAlignment="1">
      <alignment horizontal="left" vertical="center"/>
    </xf>
    <xf numFmtId="4" fontId="50" fillId="34" borderId="1" xfId="666" applyNumberFormat="1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left" vertical="center"/>
    </xf>
    <xf numFmtId="49" fontId="50" fillId="0" borderId="1" xfId="0" applyNumberFormat="1" applyFont="1" applyFill="1" applyBorder="1" applyAlignment="1">
      <alignment horizontal="left" vertical="center" wrapText="1"/>
    </xf>
    <xf numFmtId="44" fontId="51" fillId="0" borderId="1" xfId="1" applyFont="1" applyFill="1" applyBorder="1" applyAlignment="1">
      <alignment horizontal="left" vertical="center"/>
    </xf>
    <xf numFmtId="49" fontId="50" fillId="0" borderId="1" xfId="0" applyNumberFormat="1" applyFont="1" applyFill="1" applyBorder="1" applyAlignment="1">
      <alignment horizontal="left" vertical="center"/>
    </xf>
    <xf numFmtId="44" fontId="50" fillId="0" borderId="1" xfId="1" applyFont="1" applyFill="1" applyBorder="1" applyAlignment="1">
      <alignment horizontal="right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36" fillId="2" borderId="1" xfId="0" applyFont="1" applyFill="1" applyBorder="1" applyAlignment="1">
      <alignment horizontal="center" vertical="center" wrapText="1"/>
    </xf>
    <xf numFmtId="44" fontId="55" fillId="0" borderId="1" xfId="1" applyFont="1" applyFill="1" applyBorder="1" applyAlignment="1">
      <alignment horizontal="center" vertical="center"/>
    </xf>
    <xf numFmtId="49" fontId="48" fillId="31" borderId="28" xfId="0" applyNumberFormat="1" applyFont="1" applyFill="1" applyBorder="1" applyAlignment="1">
      <alignment horizontal="center" vertical="center"/>
    </xf>
    <xf numFmtId="49" fontId="48" fillId="31" borderId="29" xfId="0" applyNumberFormat="1" applyFont="1" applyFill="1" applyBorder="1" applyAlignment="1">
      <alignment horizontal="left" vertical="center"/>
    </xf>
    <xf numFmtId="49" fontId="48" fillId="31" borderId="29" xfId="0" applyNumberFormat="1" applyFont="1" applyFill="1" applyBorder="1" applyAlignment="1">
      <alignment horizontal="center" vertical="center" wrapText="1"/>
    </xf>
    <xf numFmtId="49" fontId="48" fillId="31" borderId="29" xfId="0" applyNumberFormat="1" applyFont="1" applyFill="1" applyBorder="1" applyAlignment="1">
      <alignment horizontal="center" vertical="center"/>
    </xf>
    <xf numFmtId="4" fontId="48" fillId="31" borderId="29" xfId="0" applyNumberFormat="1" applyFont="1" applyFill="1" applyBorder="1" applyAlignment="1">
      <alignment horizontal="center" vertical="center"/>
    </xf>
    <xf numFmtId="44" fontId="48" fillId="31" borderId="29" xfId="1" applyFont="1" applyFill="1" applyBorder="1" applyAlignment="1">
      <alignment horizontal="center" vertical="center"/>
    </xf>
    <xf numFmtId="49" fontId="48" fillId="31" borderId="41" xfId="0" applyNumberFormat="1" applyFont="1" applyFill="1" applyBorder="1" applyAlignment="1">
      <alignment horizontal="center" vertical="center"/>
    </xf>
    <xf numFmtId="0" fontId="50" fillId="0" borderId="30" xfId="1187" applyFont="1" applyFill="1" applyBorder="1" applyAlignment="1">
      <alignment horizontal="left" vertical="center" wrapText="1"/>
    </xf>
    <xf numFmtId="0" fontId="50" fillId="0" borderId="30" xfId="1187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4" fontId="50" fillId="0" borderId="30" xfId="666" applyNumberFormat="1" applyFont="1" applyFill="1" applyBorder="1" applyAlignment="1">
      <alignment horizontal="center" vertical="center" wrapText="1"/>
    </xf>
    <xf numFmtId="44" fontId="55" fillId="0" borderId="30" xfId="1" applyFont="1" applyFill="1" applyBorder="1" applyAlignment="1">
      <alignment horizontal="center" vertical="center"/>
    </xf>
    <xf numFmtId="49" fontId="54" fillId="36" borderId="17" xfId="0" applyNumberFormat="1" applyFont="1" applyFill="1" applyBorder="1" applyAlignment="1">
      <alignment horizontal="center" vertical="center"/>
    </xf>
    <xf numFmtId="4" fontId="54" fillId="36" borderId="1" xfId="0" applyNumberFormat="1" applyFont="1" applyFill="1" applyBorder="1" applyAlignment="1">
      <alignment horizontal="center" vertical="center"/>
    </xf>
    <xf numFmtId="44" fontId="54" fillId="36" borderId="1" xfId="1" applyFont="1" applyFill="1" applyBorder="1" applyAlignment="1">
      <alignment horizontal="left" vertical="center"/>
    </xf>
    <xf numFmtId="49" fontId="54" fillId="37" borderId="1" xfId="0" applyNumberFormat="1" applyFont="1" applyFill="1" applyBorder="1" applyAlignment="1">
      <alignment horizontal="left" vertical="center"/>
    </xf>
    <xf numFmtId="49" fontId="54" fillId="37" borderId="1" xfId="0" applyNumberFormat="1" applyFont="1" applyFill="1" applyBorder="1" applyAlignment="1">
      <alignment horizontal="center" vertical="center"/>
    </xf>
    <xf numFmtId="44" fontId="54" fillId="37" borderId="1" xfId="1" applyFont="1" applyFill="1" applyBorder="1" applyAlignment="1">
      <alignment horizontal="center" vertical="center"/>
    </xf>
    <xf numFmtId="0" fontId="54" fillId="37" borderId="17" xfId="0" applyNumberFormat="1" applyFont="1" applyFill="1" applyBorder="1" applyAlignment="1">
      <alignment horizontal="center" vertical="center"/>
    </xf>
    <xf numFmtId="49" fontId="56" fillId="37" borderId="1" xfId="0" applyNumberFormat="1" applyFont="1" applyFill="1" applyBorder="1" applyAlignment="1">
      <alignment vertical="center"/>
    </xf>
    <xf numFmtId="44" fontId="56" fillId="37" borderId="1" xfId="1" applyFont="1" applyFill="1" applyBorder="1" applyAlignment="1">
      <alignment horizontal="center" vertical="center"/>
    </xf>
    <xf numFmtId="49" fontId="54" fillId="37" borderId="18" xfId="0" applyNumberFormat="1" applyFont="1" applyFill="1" applyBorder="1" applyAlignment="1">
      <alignment horizontal="center" vertical="center"/>
    </xf>
    <xf numFmtId="49" fontId="56" fillId="37" borderId="1" xfId="0" applyNumberFormat="1" applyFont="1" applyFill="1" applyBorder="1" applyAlignment="1">
      <alignment horizontal="center" vertical="center"/>
    </xf>
    <xf numFmtId="4" fontId="56" fillId="37" borderId="1" xfId="0" applyNumberFormat="1" applyFont="1" applyFill="1" applyBorder="1" applyAlignment="1">
      <alignment horizontal="center" vertical="center"/>
    </xf>
    <xf numFmtId="44" fontId="54" fillId="34" borderId="1" xfId="1" applyFont="1" applyFill="1" applyBorder="1" applyAlignment="1">
      <alignment horizontal="left" vertical="center"/>
    </xf>
    <xf numFmtId="49" fontId="52" fillId="34" borderId="17" xfId="0" applyNumberFormat="1" applyFont="1" applyFill="1" applyBorder="1" applyAlignment="1">
      <alignment horizontal="center" vertical="center"/>
    </xf>
    <xf numFmtId="49" fontId="54" fillId="34" borderId="18" xfId="0" applyNumberFormat="1" applyFont="1" applyFill="1" applyBorder="1" applyAlignment="1">
      <alignment horizontal="left" vertical="center"/>
    </xf>
    <xf numFmtId="49" fontId="52" fillId="36" borderId="1" xfId="0" applyNumberFormat="1" applyFont="1" applyFill="1" applyBorder="1" applyAlignment="1">
      <alignment vertical="center"/>
    </xf>
    <xf numFmtId="4" fontId="50" fillId="36" borderId="1" xfId="666" applyNumberFormat="1" applyFont="1" applyFill="1" applyBorder="1" applyAlignment="1">
      <alignment horizontal="center" vertical="center" wrapText="1"/>
    </xf>
    <xf numFmtId="49" fontId="54" fillId="36" borderId="18" xfId="0" applyNumberFormat="1" applyFont="1" applyFill="1" applyBorder="1" applyAlignment="1">
      <alignment horizontal="left" vertical="center"/>
    </xf>
    <xf numFmtId="44" fontId="51" fillId="36" borderId="1" xfId="1" applyFont="1" applyFill="1" applyBorder="1" applyAlignment="1">
      <alignment horizontal="center" vertical="center"/>
    </xf>
    <xf numFmtId="49" fontId="54" fillId="34" borderId="1" xfId="0" applyNumberFormat="1" applyFont="1" applyFill="1" applyBorder="1" applyAlignment="1">
      <alignment horizontal="left" vertical="center" wrapText="1"/>
    </xf>
    <xf numFmtId="49" fontId="54" fillId="34" borderId="1" xfId="0" applyNumberFormat="1" applyFont="1" applyFill="1" applyBorder="1" applyAlignment="1">
      <alignment horizontal="center" vertical="center" wrapText="1"/>
    </xf>
    <xf numFmtId="44" fontId="50" fillId="34" borderId="1" xfId="1" applyFont="1" applyFill="1" applyBorder="1" applyAlignment="1">
      <alignment horizontal="right" vertical="center" wrapText="1"/>
    </xf>
    <xf numFmtId="44" fontId="50" fillId="34" borderId="1" xfId="1" applyFont="1" applyFill="1" applyBorder="1" applyAlignment="1">
      <alignment horizontal="center" vertical="center" wrapText="1"/>
    </xf>
    <xf numFmtId="10" fontId="51" fillId="34" borderId="18" xfId="369" applyNumberFormat="1" applyFont="1" applyFill="1" applyBorder="1" applyAlignment="1">
      <alignment horizontal="center" vertical="center"/>
    </xf>
    <xf numFmtId="10" fontId="54" fillId="34" borderId="18" xfId="1188" applyNumberFormat="1" applyFont="1" applyFill="1" applyBorder="1" applyAlignment="1">
      <alignment horizontal="left" vertical="center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" xfId="0" applyFont="1" applyFill="1" applyBorder="1" applyAlignment="1">
      <alignment horizontal="left" vertical="center" wrapText="1"/>
    </xf>
    <xf numFmtId="0" fontId="0" fillId="34" borderId="1" xfId="0" applyFill="1" applyBorder="1" applyAlignment="1">
      <alignment horizontal="center" wrapText="1"/>
    </xf>
    <xf numFmtId="0" fontId="36" fillId="34" borderId="1" xfId="0" applyFont="1" applyFill="1" applyBorder="1" applyAlignment="1">
      <alignment horizontal="center" vertical="center" wrapText="1"/>
    </xf>
    <xf numFmtId="44" fontId="1" fillId="34" borderId="1" xfId="1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left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wrapText="1"/>
    </xf>
    <xf numFmtId="0" fontId="45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wrapText="1"/>
    </xf>
    <xf numFmtId="0" fontId="57" fillId="34" borderId="1" xfId="0" applyFont="1" applyFill="1" applyBorder="1" applyAlignment="1">
      <alignment horizontal="center" vertical="center" wrapText="1"/>
    </xf>
    <xf numFmtId="0" fontId="58" fillId="34" borderId="1" xfId="0" applyFont="1" applyFill="1" applyBorder="1" applyAlignment="1">
      <alignment horizontal="center" wrapText="1"/>
    </xf>
    <xf numFmtId="44" fontId="58" fillId="34" borderId="1" xfId="1" applyFont="1" applyFill="1" applyBorder="1" applyAlignment="1">
      <alignment horizontal="center" vertical="center" wrapText="1"/>
    </xf>
    <xf numFmtId="10" fontId="57" fillId="34" borderId="18" xfId="1188" applyNumberFormat="1" applyFont="1" applyFill="1" applyBorder="1" applyAlignment="1">
      <alignment vertical="center" wrapText="1"/>
    </xf>
    <xf numFmtId="10" fontId="50" fillId="0" borderId="21" xfId="368" applyNumberFormat="1" applyFont="1" applyFill="1" applyBorder="1" applyAlignment="1" applyProtection="1">
      <alignment horizontal="center" vertical="center" wrapText="1"/>
      <protection locked="0"/>
    </xf>
    <xf numFmtId="44" fontId="50" fillId="0" borderId="21" xfId="1" applyFont="1" applyFill="1" applyBorder="1" applyAlignment="1" applyProtection="1">
      <alignment horizontal="right" vertical="center"/>
      <protection locked="0"/>
    </xf>
    <xf numFmtId="9" fontId="50" fillId="0" borderId="23" xfId="368" applyFont="1" applyFill="1" applyBorder="1" applyAlignment="1" applyProtection="1">
      <alignment horizontal="right" vertical="center" wrapText="1"/>
      <protection locked="0"/>
    </xf>
    <xf numFmtId="44" fontId="50" fillId="0" borderId="21" xfId="1" applyFont="1" applyBorder="1" applyAlignment="1" applyProtection="1">
      <alignment horizontal="right" vertical="center"/>
      <protection locked="0"/>
    </xf>
    <xf numFmtId="10" fontId="52" fillId="2" borderId="21" xfId="368" applyNumberFormat="1" applyFont="1" applyFill="1" applyBorder="1" applyAlignment="1" applyProtection="1">
      <alignment horizontal="center" vertical="center"/>
      <protection locked="0"/>
    </xf>
    <xf numFmtId="49" fontId="49" fillId="31" borderId="24" xfId="0" applyNumberFormat="1" applyFont="1" applyFill="1" applyBorder="1" applyAlignment="1">
      <alignment vertical="center"/>
    </xf>
    <xf numFmtId="49" fontId="49" fillId="31" borderId="20" xfId="0" applyNumberFormat="1" applyFont="1" applyFill="1" applyBorder="1" applyAlignment="1">
      <alignment vertical="center"/>
    </xf>
    <xf numFmtId="49" fontId="49" fillId="31" borderId="20" xfId="0" applyNumberFormat="1" applyFont="1" applyFill="1" applyBorder="1" applyAlignment="1">
      <alignment horizontal="center" vertical="center"/>
    </xf>
    <xf numFmtId="49" fontId="49" fillId="31" borderId="2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2" fontId="36" fillId="0" borderId="0" xfId="0" applyNumberFormat="1" applyFont="1" applyAlignment="1">
      <alignment horizontal="right" wrapText="1"/>
    </xf>
    <xf numFmtId="49" fontId="48" fillId="31" borderId="20" xfId="0" applyNumberFormat="1" applyFont="1" applyFill="1" applyBorder="1" applyAlignment="1">
      <alignment vertical="center"/>
    </xf>
    <xf numFmtId="49" fontId="48" fillId="31" borderId="20" xfId="0" applyNumberFormat="1" applyFont="1" applyFill="1" applyBorder="1" applyAlignment="1">
      <alignment horizontal="right" vertical="center"/>
    </xf>
    <xf numFmtId="9" fontId="50" fillId="0" borderId="22" xfId="368" applyFont="1" applyFill="1" applyBorder="1" applyAlignment="1" applyProtection="1">
      <alignment horizontal="center" vertical="center" wrapText="1"/>
      <protection locked="0"/>
    </xf>
    <xf numFmtId="9" fontId="50" fillId="0" borderId="21" xfId="368" applyFont="1" applyFill="1" applyBorder="1" applyAlignment="1" applyProtection="1">
      <alignment vertical="center" wrapText="1"/>
      <protection locked="0"/>
    </xf>
    <xf numFmtId="10" fontId="50" fillId="0" borderId="21" xfId="368" applyNumberFormat="1" applyFont="1" applyFill="1" applyBorder="1" applyAlignment="1" applyProtection="1">
      <alignment horizontal="right" vertical="center"/>
      <protection locked="0"/>
    </xf>
    <xf numFmtId="9" fontId="50" fillId="0" borderId="21" xfId="368" applyFont="1" applyFill="1" applyBorder="1" applyAlignment="1" applyProtection="1">
      <alignment horizontal="right" vertical="center" wrapText="1"/>
      <protection locked="0"/>
    </xf>
    <xf numFmtId="172" fontId="50" fillId="0" borderId="21" xfId="0" applyNumberFormat="1" applyFont="1" applyBorder="1" applyAlignment="1" applyProtection="1">
      <alignment vertical="center" wrapText="1"/>
      <protection locked="0"/>
    </xf>
    <xf numFmtId="0" fontId="50" fillId="0" borderId="21" xfId="0" applyFont="1" applyBorder="1" applyAlignment="1" applyProtection="1">
      <alignment horizontal="right" vertical="center" wrapText="1"/>
      <protection locked="0"/>
    </xf>
    <xf numFmtId="49" fontId="52" fillId="2" borderId="22" xfId="368" applyNumberFormat="1" applyFont="1" applyFill="1" applyBorder="1" applyAlignment="1">
      <alignment horizontal="center" vertical="center" wrapText="1"/>
    </xf>
    <xf numFmtId="9" fontId="52" fillId="2" borderId="21" xfId="368" applyFont="1" applyFill="1" applyBorder="1" applyAlignment="1" applyProtection="1">
      <alignment vertical="center" wrapText="1"/>
      <protection locked="0"/>
    </xf>
    <xf numFmtId="9" fontId="52" fillId="2" borderId="21" xfId="368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Alignment="1">
      <alignment wrapText="1"/>
    </xf>
    <xf numFmtId="49" fontId="49" fillId="31" borderId="24" xfId="0" applyNumberFormat="1" applyFont="1" applyFill="1" applyBorder="1" applyAlignment="1">
      <alignment horizontal="center" vertical="center"/>
    </xf>
    <xf numFmtId="49" fontId="49" fillId="31" borderId="25" xfId="0" applyNumberFormat="1" applyFont="1" applyFill="1" applyBorder="1" applyAlignment="1">
      <alignment horizontal="center" vertical="center"/>
    </xf>
    <xf numFmtId="44" fontId="51" fillId="3" borderId="1" xfId="1" applyFont="1" applyFill="1" applyBorder="1"/>
    <xf numFmtId="44" fontId="52" fillId="3" borderId="1" xfId="1" applyFont="1" applyFill="1" applyBorder="1" applyAlignment="1">
      <alignment horizontal="left" vertical="center"/>
    </xf>
    <xf numFmtId="44" fontId="51" fillId="0" borderId="1" xfId="1" applyFont="1" applyFill="1" applyBorder="1"/>
    <xf numFmtId="44" fontId="52" fillId="0" borderId="1" xfId="1" applyFont="1" applyFill="1" applyBorder="1" applyAlignment="1" applyProtection="1">
      <alignment horizontal="center" vertical="center" wrapText="1"/>
      <protection locked="0"/>
    </xf>
    <xf numFmtId="44" fontId="50" fillId="0" borderId="1" xfId="1" applyFont="1" applyFill="1" applyBorder="1"/>
    <xf numFmtId="44" fontId="50" fillId="3" borderId="1" xfId="1" applyFont="1" applyFill="1" applyBorder="1"/>
    <xf numFmtId="44" fontId="36" fillId="2" borderId="1" xfId="1" applyFont="1" applyFill="1" applyBorder="1" applyAlignment="1">
      <alignment horizontal="center" vertical="center" wrapText="1"/>
    </xf>
    <xf numFmtId="44" fontId="36" fillId="34" borderId="1" xfId="1" applyFont="1" applyFill="1" applyBorder="1" applyAlignment="1">
      <alignment horizontal="center" vertical="center" wrapText="1"/>
    </xf>
    <xf numFmtId="44" fontId="51" fillId="0" borderId="1" xfId="1" applyFont="1" applyBorder="1"/>
    <xf numFmtId="44" fontId="57" fillId="34" borderId="1" xfId="1" applyFont="1" applyFill="1" applyBorder="1" applyAlignment="1">
      <alignment horizontal="center" vertical="center" wrapText="1"/>
    </xf>
    <xf numFmtId="44" fontId="51" fillId="0" borderId="30" xfId="1" applyFont="1" applyFill="1" applyBorder="1"/>
    <xf numFmtId="0" fontId="50" fillId="0" borderId="19" xfId="0" applyFont="1" applyBorder="1" applyAlignment="1">
      <alignment horizontal="left" vertical="center" wrapText="1"/>
    </xf>
    <xf numFmtId="49" fontId="50" fillId="0" borderId="1" xfId="0" applyNumberFormat="1" applyFont="1" applyBorder="1" applyAlignment="1">
      <alignment horizontal="center" vertical="center"/>
    </xf>
    <xf numFmtId="49" fontId="50" fillId="0" borderId="1" xfId="0" applyNumberFormat="1" applyFont="1" applyBorder="1" applyAlignment="1">
      <alignment vertical="center"/>
    </xf>
    <xf numFmtId="0" fontId="50" fillId="0" borderId="1" xfId="1187" applyFont="1" applyBorder="1" applyAlignment="1">
      <alignment horizontal="center" vertical="center" wrapText="1"/>
    </xf>
    <xf numFmtId="4" fontId="51" fillId="0" borderId="1" xfId="0" applyNumberFormat="1" applyFont="1" applyBorder="1" applyAlignment="1">
      <alignment horizontal="center" vertical="center"/>
    </xf>
    <xf numFmtId="49" fontId="51" fillId="0" borderId="1" xfId="0" applyNumberFormat="1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vertical="center" wrapText="1"/>
    </xf>
    <xf numFmtId="49" fontId="51" fillId="0" borderId="19" xfId="0" applyNumberFormat="1" applyFont="1" applyBorder="1" applyAlignment="1">
      <alignment horizontal="left" vertical="center"/>
    </xf>
    <xf numFmtId="0" fontId="50" fillId="2" borderId="1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0" fillId="0" borderId="19" xfId="1187" applyFont="1" applyBorder="1" applyAlignment="1">
      <alignment horizontal="left" vertical="center" wrapText="1"/>
    </xf>
    <xf numFmtId="0" fontId="39" fillId="0" borderId="0" xfId="0" applyFont="1"/>
    <xf numFmtId="49" fontId="50" fillId="0" borderId="19" xfId="0" applyNumberFormat="1" applyFont="1" applyBorder="1" applyAlignment="1">
      <alignment vertical="center"/>
    </xf>
    <xf numFmtId="0" fontId="52" fillId="2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4" fontId="50" fillId="2" borderId="1" xfId="666" applyNumberFormat="1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center" wrapText="1"/>
    </xf>
    <xf numFmtId="49" fontId="50" fillId="2" borderId="1" xfId="0" applyNumberFormat="1" applyFont="1" applyFill="1" applyBorder="1" applyAlignment="1">
      <alignment horizontal="center" vertical="center" wrapText="1"/>
    </xf>
    <xf numFmtId="0" fontId="50" fillId="0" borderId="19" xfId="1187" applyFont="1" applyFill="1" applyBorder="1" applyAlignment="1">
      <alignment horizontal="center" vertical="center" wrapText="1"/>
    </xf>
    <xf numFmtId="10" fontId="54" fillId="2" borderId="1" xfId="1188" applyNumberFormat="1" applyFont="1" applyFill="1" applyBorder="1" applyAlignment="1">
      <alignment horizontal="center" vertical="center"/>
    </xf>
    <xf numFmtId="44" fontId="50" fillId="0" borderId="1" xfId="1" applyFont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/>
    </xf>
    <xf numFmtId="44" fontId="51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6" fillId="37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center" wrapText="1"/>
    </xf>
    <xf numFmtId="4" fontId="0" fillId="3" borderId="0" xfId="0" applyNumberFormat="1" applyFill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4" fontId="65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47" fillId="3" borderId="0" xfId="0" applyFont="1" applyFill="1" applyAlignment="1">
      <alignment horizontal="center" vertical="center" wrapText="1"/>
    </xf>
    <xf numFmtId="44" fontId="48" fillId="31" borderId="42" xfId="1" applyFont="1" applyFill="1" applyBorder="1" applyAlignment="1">
      <alignment horizontal="center" vertical="center" wrapText="1"/>
    </xf>
    <xf numFmtId="49" fontId="48" fillId="31" borderId="42" xfId="0" applyNumberFormat="1" applyFont="1" applyFill="1" applyBorder="1" applyAlignment="1">
      <alignment horizontal="center" vertical="center" wrapText="1"/>
    </xf>
    <xf numFmtId="49" fontId="48" fillId="31" borderId="43" xfId="0" applyNumberFormat="1" applyFont="1" applyFill="1" applyBorder="1" applyAlignment="1">
      <alignment horizontal="center" vertical="center" wrapText="1"/>
    </xf>
    <xf numFmtId="49" fontId="54" fillId="37" borderId="1" xfId="0" applyNumberFormat="1" applyFont="1" applyFill="1" applyBorder="1" applyAlignment="1">
      <alignment horizontal="center" vertical="center" wrapText="1"/>
    </xf>
    <xf numFmtId="49" fontId="56" fillId="37" borderId="1" xfId="0" applyNumberFormat="1" applyFont="1" applyFill="1" applyBorder="1" applyAlignment="1">
      <alignment vertical="center" wrapText="1"/>
    </xf>
    <xf numFmtId="44" fontId="56" fillId="37" borderId="1" xfId="1" applyFont="1" applyFill="1" applyBorder="1" applyAlignment="1">
      <alignment horizontal="center" vertical="center" wrapText="1"/>
    </xf>
    <xf numFmtId="44" fontId="54" fillId="37" borderId="1" xfId="1" applyFont="1" applyFill="1" applyBorder="1" applyAlignment="1">
      <alignment horizontal="center" vertical="center" wrapText="1"/>
    </xf>
    <xf numFmtId="49" fontId="54" fillId="36" borderId="1" xfId="0" applyNumberFormat="1" applyFont="1" applyFill="1" applyBorder="1" applyAlignment="1">
      <alignment horizontal="center" vertical="center" wrapText="1"/>
    </xf>
    <xf numFmtId="49" fontId="54" fillId="36" borderId="1" xfId="0" applyNumberFormat="1" applyFont="1" applyFill="1" applyBorder="1" applyAlignment="1">
      <alignment horizontal="left" vertical="center" wrapText="1"/>
    </xf>
    <xf numFmtId="44" fontId="51" fillId="36" borderId="1" xfId="1" applyFont="1" applyFill="1" applyBorder="1" applyAlignment="1">
      <alignment horizontal="left" vertical="center" wrapText="1"/>
    </xf>
    <xf numFmtId="44" fontId="54" fillId="36" borderId="1" xfId="1" applyFont="1" applyFill="1" applyBorder="1" applyAlignment="1">
      <alignment horizontal="left" vertical="center" wrapText="1"/>
    </xf>
    <xf numFmtId="44" fontId="54" fillId="36" borderId="1" xfId="1" applyFont="1" applyFill="1" applyBorder="1" applyAlignment="1">
      <alignment horizontal="center" vertical="center" wrapText="1"/>
    </xf>
    <xf numFmtId="10" fontId="54" fillId="36" borderId="1" xfId="1188" applyNumberFormat="1" applyFont="1" applyFill="1" applyBorder="1" applyAlignment="1">
      <alignment horizontal="center" vertical="center" wrapText="1"/>
    </xf>
    <xf numFmtId="44" fontId="51" fillId="3" borderId="1" xfId="1" applyFont="1" applyFill="1" applyBorder="1" applyAlignment="1">
      <alignment wrapText="1"/>
    </xf>
    <xf numFmtId="10" fontId="51" fillId="0" borderId="1" xfId="369" applyNumberFormat="1" applyFont="1" applyFill="1" applyBorder="1" applyAlignment="1">
      <alignment horizontal="center" vertical="center" wrapText="1"/>
    </xf>
    <xf numFmtId="49" fontId="52" fillId="37" borderId="1" xfId="0" applyNumberFormat="1" applyFont="1" applyFill="1" applyBorder="1" applyAlignment="1">
      <alignment horizontal="center" vertical="center" wrapText="1"/>
    </xf>
    <xf numFmtId="4" fontId="50" fillId="37" borderId="1" xfId="0" applyNumberFormat="1" applyFont="1" applyFill="1" applyBorder="1" applyAlignment="1">
      <alignment horizontal="center" vertical="center" wrapText="1"/>
    </xf>
    <xf numFmtId="44" fontId="52" fillId="3" borderId="1" xfId="1" applyFont="1" applyFill="1" applyBorder="1" applyAlignment="1">
      <alignment horizontal="left" vertical="center" wrapText="1"/>
    </xf>
    <xf numFmtId="49" fontId="56" fillId="37" borderId="1" xfId="0" applyNumberFormat="1" applyFont="1" applyFill="1" applyBorder="1" applyAlignment="1">
      <alignment horizontal="center" vertical="center" wrapText="1"/>
    </xf>
    <xf numFmtId="4" fontId="66" fillId="37" borderId="1" xfId="0" applyNumberFormat="1" applyFont="1" applyFill="1" applyBorder="1" applyAlignment="1">
      <alignment horizontal="center" vertical="center" wrapText="1"/>
    </xf>
    <xf numFmtId="4" fontId="51" fillId="36" borderId="1" xfId="0" applyNumberFormat="1" applyFont="1" applyFill="1" applyBorder="1" applyAlignment="1">
      <alignment horizontal="center" vertical="center" wrapText="1"/>
    </xf>
    <xf numFmtId="44" fontId="51" fillId="0" borderId="1" xfId="1" applyFont="1" applyFill="1" applyBorder="1" applyAlignment="1">
      <alignment wrapText="1"/>
    </xf>
    <xf numFmtId="44" fontId="50" fillId="0" borderId="1" xfId="1" applyFont="1" applyFill="1" applyBorder="1" applyAlignment="1" applyProtection="1">
      <alignment horizontal="right" vertical="center" wrapText="1"/>
    </xf>
    <xf numFmtId="49" fontId="52" fillId="36" borderId="1" xfId="0" applyNumberFormat="1" applyFont="1" applyFill="1" applyBorder="1" applyAlignment="1">
      <alignment horizontal="left" vertical="center" wrapText="1"/>
    </xf>
    <xf numFmtId="4" fontId="52" fillId="36" borderId="1" xfId="0" applyNumberFormat="1" applyFont="1" applyFill="1" applyBorder="1" applyAlignment="1">
      <alignment horizontal="center" vertical="center" wrapText="1"/>
    </xf>
    <xf numFmtId="44" fontId="50" fillId="36" borderId="1" xfId="1" applyFont="1" applyFill="1" applyBorder="1" applyAlignment="1">
      <alignment horizontal="left" vertical="center" wrapText="1"/>
    </xf>
    <xf numFmtId="0" fontId="51" fillId="36" borderId="1" xfId="0" applyFont="1" applyFill="1" applyBorder="1" applyAlignment="1">
      <alignment horizontal="center" vertical="center" wrapText="1"/>
    </xf>
    <xf numFmtId="44" fontId="54" fillId="34" borderId="1" xfId="1" applyFont="1" applyFill="1" applyBorder="1" applyAlignment="1">
      <alignment horizontal="left" vertical="center" wrapText="1"/>
    </xf>
    <xf numFmtId="44" fontId="51" fillId="0" borderId="1" xfId="1" applyFont="1" applyFill="1" applyBorder="1" applyAlignment="1">
      <alignment horizontal="left" vertical="center" wrapText="1"/>
    </xf>
    <xf numFmtId="44" fontId="54" fillId="0" borderId="1" xfId="1" applyFont="1" applyFill="1" applyBorder="1" applyAlignment="1">
      <alignment horizontal="left" vertical="center" wrapText="1"/>
    </xf>
    <xf numFmtId="49" fontId="50" fillId="0" borderId="1" xfId="0" applyNumberFormat="1" applyFont="1" applyBorder="1" applyAlignment="1">
      <alignment horizontal="center" vertical="center" wrapText="1"/>
    </xf>
    <xf numFmtId="4" fontId="50" fillId="0" borderId="1" xfId="0" applyNumberFormat="1" applyFont="1" applyBorder="1" applyAlignment="1">
      <alignment horizontal="center" vertical="center" wrapText="1"/>
    </xf>
    <xf numFmtId="4" fontId="51" fillId="0" borderId="1" xfId="0" applyNumberFormat="1" applyFont="1" applyBorder="1" applyAlignment="1">
      <alignment horizontal="center" vertical="center" wrapText="1"/>
    </xf>
    <xf numFmtId="49" fontId="51" fillId="0" borderId="1" xfId="0" applyNumberFormat="1" applyFont="1" applyBorder="1" applyAlignment="1">
      <alignment horizontal="center" vertical="center" wrapText="1"/>
    </xf>
    <xf numFmtId="49" fontId="56" fillId="36" borderId="1" xfId="0" applyNumberFormat="1" applyFont="1" applyFill="1" applyBorder="1" applyAlignment="1">
      <alignment horizontal="center" vertical="center" wrapText="1"/>
    </xf>
    <xf numFmtId="4" fontId="66" fillId="36" borderId="1" xfId="0" applyNumberFormat="1" applyFont="1" applyFill="1" applyBorder="1" applyAlignment="1">
      <alignment horizontal="center" vertical="center" wrapText="1"/>
    </xf>
    <xf numFmtId="44" fontId="56" fillId="36" borderId="1" xfId="1" applyFont="1" applyFill="1" applyBorder="1" applyAlignment="1">
      <alignment horizontal="center" vertical="center" wrapText="1"/>
    </xf>
    <xf numFmtId="44" fontId="51" fillId="36" borderId="1" xfId="1" applyFont="1" applyFill="1" applyBorder="1" applyAlignment="1">
      <alignment horizontal="center" vertical="center" wrapText="1"/>
    </xf>
    <xf numFmtId="44" fontId="50" fillId="0" borderId="1" xfId="1" applyFont="1" applyFill="1" applyBorder="1" applyAlignment="1">
      <alignment wrapText="1"/>
    </xf>
    <xf numFmtId="0" fontId="53" fillId="0" borderId="1" xfId="1187" applyFont="1" applyBorder="1" applyAlignment="1">
      <alignment horizontal="center" vertical="center" wrapText="1"/>
    </xf>
    <xf numFmtId="44" fontId="50" fillId="3" borderId="1" xfId="1" applyFont="1" applyFill="1" applyBorder="1" applyAlignment="1">
      <alignment wrapText="1"/>
    </xf>
    <xf numFmtId="10" fontId="54" fillId="34" borderId="1" xfId="1188" applyNumberFormat="1" applyFon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10" fontId="36" fillId="2" borderId="1" xfId="1188" applyNumberFormat="1" applyFont="1" applyFill="1" applyBorder="1" applyAlignment="1">
      <alignment vertical="center" wrapText="1"/>
    </xf>
    <xf numFmtId="0" fontId="58" fillId="2" borderId="1" xfId="0" applyFont="1" applyFill="1" applyBorder="1" applyAlignment="1">
      <alignment horizontal="center" vertical="center" wrapText="1"/>
    </xf>
    <xf numFmtId="10" fontId="36" fillId="34" borderId="1" xfId="1188" applyNumberFormat="1" applyFont="1" applyFill="1" applyBorder="1" applyAlignment="1">
      <alignment vertical="center" wrapText="1"/>
    </xf>
    <xf numFmtId="44" fontId="51" fillId="0" borderId="1" xfId="1" applyFont="1" applyBorder="1" applyAlignment="1">
      <alignment wrapText="1"/>
    </xf>
    <xf numFmtId="0" fontId="53" fillId="0" borderId="1" xfId="0" applyFont="1" applyBorder="1" applyAlignment="1">
      <alignment horizontal="center" vertical="center" wrapText="1"/>
    </xf>
    <xf numFmtId="4" fontId="58" fillId="34" borderId="1" xfId="0" applyNumberFormat="1" applyFont="1" applyFill="1" applyBorder="1" applyAlignment="1">
      <alignment horizontal="center" wrapText="1"/>
    </xf>
    <xf numFmtId="10" fontId="57" fillId="34" borderId="1" xfId="1188" applyNumberFormat="1" applyFont="1" applyFill="1" applyBorder="1" applyAlignment="1">
      <alignment vertical="center" wrapText="1"/>
    </xf>
    <xf numFmtId="44" fontId="55" fillId="0" borderId="1" xfId="1" applyFont="1" applyFill="1" applyBorder="1" applyAlignment="1">
      <alignment horizontal="center" vertical="center" wrapText="1"/>
    </xf>
    <xf numFmtId="0" fontId="50" fillId="0" borderId="30" xfId="1187" applyFont="1" applyBorder="1" applyAlignment="1">
      <alignment horizontal="center" vertical="center" wrapText="1"/>
    </xf>
    <xf numFmtId="4" fontId="50" fillId="0" borderId="26" xfId="666" applyNumberFormat="1" applyFont="1" applyFill="1" applyBorder="1" applyAlignment="1">
      <alignment horizontal="center" vertical="center" wrapText="1"/>
    </xf>
    <xf numFmtId="44" fontId="55" fillId="0" borderId="30" xfId="1" applyFont="1" applyFill="1" applyBorder="1" applyAlignment="1">
      <alignment horizontal="center" vertical="center" wrapText="1"/>
    </xf>
    <xf numFmtId="44" fontId="51" fillId="0" borderId="30" xfId="1" applyFont="1" applyFill="1" applyBorder="1" applyAlignment="1">
      <alignment wrapText="1"/>
    </xf>
    <xf numFmtId="10" fontId="51" fillId="0" borderId="26" xfId="369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49" fontId="49" fillId="31" borderId="24" xfId="0" applyNumberFormat="1" applyFont="1" applyFill="1" applyBorder="1" applyAlignment="1">
      <alignment vertical="center" wrapText="1"/>
    </xf>
    <xf numFmtId="49" fontId="49" fillId="31" borderId="20" xfId="0" applyNumberFormat="1" applyFont="1" applyFill="1" applyBorder="1" applyAlignment="1">
      <alignment vertical="center" wrapText="1"/>
    </xf>
    <xf numFmtId="49" fontId="49" fillId="31" borderId="20" xfId="0" applyNumberFormat="1" applyFont="1" applyFill="1" applyBorder="1" applyAlignment="1">
      <alignment horizontal="center" vertical="center" wrapText="1"/>
    </xf>
    <xf numFmtId="49" fontId="48" fillId="31" borderId="20" xfId="0" applyNumberFormat="1" applyFont="1" applyFill="1" applyBorder="1" applyAlignment="1">
      <alignment horizontal="right" vertical="center" wrapText="1"/>
    </xf>
    <xf numFmtId="44" fontId="49" fillId="31" borderId="20" xfId="1" applyFont="1" applyFill="1" applyBorder="1" applyAlignment="1">
      <alignment horizontal="center" vertical="center" wrapText="1"/>
    </xf>
    <xf numFmtId="10" fontId="49" fillId="31" borderId="25" xfId="1188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 wrapText="1"/>
    </xf>
    <xf numFmtId="49" fontId="49" fillId="31" borderId="24" xfId="0" applyNumberFormat="1" applyFont="1" applyFill="1" applyBorder="1" applyAlignment="1">
      <alignment horizontal="center" vertical="center" wrapText="1"/>
    </xf>
    <xf numFmtId="49" fontId="49" fillId="31" borderId="25" xfId="0" applyNumberFormat="1" applyFont="1" applyFill="1" applyBorder="1" applyAlignment="1">
      <alignment horizontal="center" vertical="center" wrapText="1"/>
    </xf>
    <xf numFmtId="10" fontId="50" fillId="0" borderId="21" xfId="368" applyNumberFormat="1" applyFont="1" applyFill="1" applyBorder="1" applyAlignment="1" applyProtection="1">
      <alignment horizontal="right" vertical="center" wrapText="1"/>
      <protection locked="0"/>
    </xf>
    <xf numFmtId="10" fontId="50" fillId="0" borderId="21" xfId="0" applyNumberFormat="1" applyFont="1" applyBorder="1" applyAlignment="1" applyProtection="1">
      <alignment horizontal="right" vertical="center" wrapText="1"/>
      <protection locked="0"/>
    </xf>
    <xf numFmtId="9" fontId="50" fillId="2" borderId="21" xfId="368" applyFont="1" applyFill="1" applyBorder="1" applyAlignment="1" applyProtection="1">
      <alignment horizontal="right" vertical="center" wrapText="1"/>
      <protection locked="0"/>
    </xf>
    <xf numFmtId="10" fontId="52" fillId="2" borderId="21" xfId="368" applyNumberFormat="1" applyFont="1" applyFill="1" applyBorder="1" applyAlignment="1" applyProtection="1">
      <alignment horizontal="center" vertical="center" wrapText="1"/>
      <protection locked="0"/>
    </xf>
    <xf numFmtId="49" fontId="48" fillId="31" borderId="24" xfId="0" applyNumberFormat="1" applyFont="1" applyFill="1" applyBorder="1" applyAlignment="1">
      <alignment vertical="center" wrapText="1"/>
    </xf>
    <xf numFmtId="49" fontId="48" fillId="31" borderId="20" xfId="0" applyNumberFormat="1" applyFont="1" applyFill="1" applyBorder="1" applyAlignment="1">
      <alignment vertical="center" wrapText="1"/>
    </xf>
    <xf numFmtId="44" fontId="48" fillId="31" borderId="20" xfId="1" applyFont="1" applyFill="1" applyBorder="1" applyAlignment="1">
      <alignment horizontal="center" vertical="center" wrapText="1"/>
    </xf>
    <xf numFmtId="49" fontId="48" fillId="31" borderId="25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10" fontId="59" fillId="0" borderId="0" xfId="0" applyNumberFormat="1" applyFont="1" applyAlignment="1">
      <alignment horizontal="right" wrapText="1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wrapText="1"/>
    </xf>
    <xf numFmtId="0" fontId="51" fillId="3" borderId="0" xfId="0" applyFont="1" applyFill="1" applyAlignment="1">
      <alignment horizontal="center" vertical="center" wrapText="1"/>
    </xf>
    <xf numFmtId="0" fontId="50" fillId="3" borderId="0" xfId="0" applyFont="1" applyFill="1" applyAlignment="1">
      <alignment horizontal="left" vertical="center" wrapText="1"/>
    </xf>
    <xf numFmtId="0" fontId="50" fillId="3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50" fillId="0" borderId="0" xfId="666" applyNumberFormat="1" applyFont="1" applyFill="1" applyBorder="1" applyAlignment="1">
      <alignment horizontal="center" vertical="center" wrapText="1"/>
    </xf>
    <xf numFmtId="44" fontId="48" fillId="31" borderId="42" xfId="1" applyFont="1" applyFill="1" applyBorder="1" applyAlignment="1">
      <alignment horizontal="center" vertical="center"/>
    </xf>
    <xf numFmtId="49" fontId="48" fillId="31" borderId="42" xfId="0" applyNumberFormat="1" applyFont="1" applyFill="1" applyBorder="1" applyAlignment="1">
      <alignment horizontal="center" vertical="center"/>
    </xf>
    <xf numFmtId="49" fontId="48" fillId="31" borderId="43" xfId="0" applyNumberFormat="1" applyFont="1" applyFill="1" applyBorder="1" applyAlignment="1">
      <alignment horizontal="center" vertical="center"/>
    </xf>
    <xf numFmtId="49" fontId="67" fillId="37" borderId="1" xfId="0" applyNumberFormat="1" applyFont="1" applyFill="1" applyBorder="1" applyAlignment="1">
      <alignment vertical="center"/>
    </xf>
    <xf numFmtId="44" fontId="67" fillId="37" borderId="1" xfId="1" applyFont="1" applyFill="1" applyBorder="1" applyAlignment="1">
      <alignment horizontal="center" vertical="center"/>
    </xf>
    <xf numFmtId="44" fontId="52" fillId="37" borderId="1" xfId="1" applyFont="1" applyFill="1" applyBorder="1" applyAlignment="1">
      <alignment horizontal="center" vertical="center"/>
    </xf>
    <xf numFmtId="49" fontId="52" fillId="37" borderId="1" xfId="0" applyNumberFormat="1" applyFont="1" applyFill="1" applyBorder="1" applyAlignment="1">
      <alignment horizontal="center" vertical="center"/>
    </xf>
    <xf numFmtId="49" fontId="52" fillId="36" borderId="1" xfId="0" applyNumberFormat="1" applyFont="1" applyFill="1" applyBorder="1" applyAlignment="1">
      <alignment horizontal="center" vertical="center"/>
    </xf>
    <xf numFmtId="4" fontId="50" fillId="36" borderId="1" xfId="0" applyNumberFormat="1" applyFont="1" applyFill="1" applyBorder="1" applyAlignment="1">
      <alignment horizontal="center" vertical="center"/>
    </xf>
    <xf numFmtId="44" fontId="52" fillId="36" borderId="1" xfId="1" applyFont="1" applyFill="1" applyBorder="1" applyAlignment="1">
      <alignment horizontal="left" vertical="center"/>
    </xf>
    <xf numFmtId="44" fontId="52" fillId="36" borderId="1" xfId="1" applyFont="1" applyFill="1" applyBorder="1" applyAlignment="1">
      <alignment horizontal="center" vertical="center"/>
    </xf>
    <xf numFmtId="10" fontId="52" fillId="36" borderId="1" xfId="1188" applyNumberFormat="1" applyFont="1" applyFill="1" applyBorder="1" applyAlignment="1">
      <alignment horizontal="center" vertical="center"/>
    </xf>
    <xf numFmtId="10" fontId="50" fillId="0" borderId="1" xfId="369" applyNumberFormat="1" applyFont="1" applyFill="1" applyBorder="1" applyAlignment="1">
      <alignment horizontal="center" vertical="center"/>
    </xf>
    <xf numFmtId="4" fontId="50" fillId="37" borderId="1" xfId="0" applyNumberFormat="1" applyFont="1" applyFill="1" applyBorder="1" applyAlignment="1">
      <alignment horizontal="center" vertical="center"/>
    </xf>
    <xf numFmtId="49" fontId="67" fillId="37" borderId="1" xfId="0" applyNumberFormat="1" applyFont="1" applyFill="1" applyBorder="1" applyAlignment="1">
      <alignment horizontal="center" vertical="center"/>
    </xf>
    <xf numFmtId="4" fontId="68" fillId="37" borderId="1" xfId="0" applyNumberFormat="1" applyFont="1" applyFill="1" applyBorder="1" applyAlignment="1">
      <alignment horizontal="center" vertical="center"/>
    </xf>
    <xf numFmtId="44" fontId="50" fillId="36" borderId="1" xfId="1" applyFont="1" applyFill="1" applyBorder="1" applyAlignment="1">
      <alignment horizontal="left" vertical="center"/>
    </xf>
    <xf numFmtId="0" fontId="50" fillId="36" borderId="1" xfId="0" applyFont="1" applyFill="1" applyBorder="1" applyAlignment="1">
      <alignment horizontal="center" vertical="center"/>
    </xf>
    <xf numFmtId="0" fontId="52" fillId="34" borderId="1" xfId="0" applyFont="1" applyFill="1" applyBorder="1" applyAlignment="1">
      <alignment horizontal="center" vertical="center"/>
    </xf>
    <xf numFmtId="0" fontId="52" fillId="34" borderId="1" xfId="0" applyFont="1" applyFill="1" applyBorder="1" applyAlignment="1">
      <alignment horizontal="center" vertical="center" wrapText="1"/>
    </xf>
    <xf numFmtId="44" fontId="50" fillId="0" borderId="1" xfId="1" applyFont="1" applyFill="1" applyBorder="1" applyAlignment="1">
      <alignment horizontal="left" vertical="center"/>
    </xf>
    <xf numFmtId="44" fontId="52" fillId="0" borderId="1" xfId="1" applyFont="1" applyFill="1" applyBorder="1" applyAlignment="1">
      <alignment horizontal="left" vertical="center"/>
    </xf>
    <xf numFmtId="4" fontId="50" fillId="0" borderId="1" xfId="0" applyNumberFormat="1" applyFont="1" applyBorder="1" applyAlignment="1">
      <alignment horizontal="center" vertical="center"/>
    </xf>
    <xf numFmtId="49" fontId="67" fillId="36" borderId="1" xfId="0" applyNumberFormat="1" applyFont="1" applyFill="1" applyBorder="1" applyAlignment="1">
      <alignment horizontal="center" vertical="center"/>
    </xf>
    <xf numFmtId="4" fontId="68" fillId="36" borderId="1" xfId="0" applyNumberFormat="1" applyFont="1" applyFill="1" applyBorder="1" applyAlignment="1">
      <alignment horizontal="center" vertical="center"/>
    </xf>
    <xf numFmtId="44" fontId="67" fillId="36" borderId="1" xfId="1" applyFont="1" applyFill="1" applyBorder="1" applyAlignment="1">
      <alignment horizontal="center" vertical="center"/>
    </xf>
    <xf numFmtId="44" fontId="50" fillId="36" borderId="1" xfId="1" applyFont="1" applyFill="1" applyBorder="1" applyAlignment="1">
      <alignment horizontal="center" vertical="center"/>
    </xf>
    <xf numFmtId="44" fontId="52" fillId="34" borderId="1" xfId="1" applyFont="1" applyFill="1" applyBorder="1" applyAlignment="1">
      <alignment horizontal="left" vertical="center"/>
    </xf>
    <xf numFmtId="49" fontId="52" fillId="34" borderId="1" xfId="0" applyNumberFormat="1" applyFont="1" applyFill="1" applyBorder="1" applyAlignment="1">
      <alignment horizontal="left" vertical="center"/>
    </xf>
    <xf numFmtId="49" fontId="50" fillId="3" borderId="1" xfId="0" applyNumberFormat="1" applyFont="1" applyFill="1" applyBorder="1" applyAlignment="1">
      <alignment horizontal="center" vertical="center"/>
    </xf>
    <xf numFmtId="10" fontId="50" fillId="34" borderId="1" xfId="369" applyNumberFormat="1" applyFont="1" applyFill="1" applyBorder="1" applyAlignment="1">
      <alignment horizontal="center" vertical="center"/>
    </xf>
    <xf numFmtId="10" fontId="52" fillId="34" borderId="1" xfId="1188" applyNumberFormat="1" applyFont="1" applyFill="1" applyBorder="1" applyAlignment="1">
      <alignment horizontal="left" vertical="center"/>
    </xf>
    <xf numFmtId="10" fontId="50" fillId="3" borderId="1" xfId="369" applyNumberFormat="1" applyFont="1" applyFill="1" applyBorder="1" applyAlignment="1">
      <alignment horizontal="center" vertical="center"/>
    </xf>
    <xf numFmtId="4" fontId="50" fillId="3" borderId="1" xfId="738" applyNumberFormat="1" applyFont="1" applyFill="1" applyBorder="1" applyAlignment="1">
      <alignment horizontal="center" vertical="center" wrapText="1"/>
    </xf>
    <xf numFmtId="4" fontId="50" fillId="0" borderId="1" xfId="738" applyNumberFormat="1" applyFont="1" applyFill="1" applyBorder="1" applyAlignment="1">
      <alignment horizontal="center" vertical="center" wrapText="1"/>
    </xf>
    <xf numFmtId="4" fontId="39" fillId="2" borderId="1" xfId="0" applyNumberFormat="1" applyFont="1" applyFill="1" applyBorder="1" applyAlignment="1">
      <alignment horizontal="center" vertical="center" wrapText="1"/>
    </xf>
    <xf numFmtId="44" fontId="39" fillId="2" borderId="1" xfId="1" applyFont="1" applyFill="1" applyBorder="1" applyAlignment="1">
      <alignment horizontal="center" vertical="center" wrapText="1"/>
    </xf>
    <xf numFmtId="44" fontId="45" fillId="2" borderId="1" xfId="1" applyFont="1" applyFill="1" applyBorder="1" applyAlignment="1">
      <alignment horizontal="center" vertical="center" wrapText="1"/>
    </xf>
    <xf numFmtId="10" fontId="45" fillId="2" borderId="1" xfId="1188" applyNumberFormat="1" applyFont="1" applyFill="1" applyBorder="1" applyAlignment="1">
      <alignment vertical="center" wrapText="1"/>
    </xf>
    <xf numFmtId="44" fontId="39" fillId="34" borderId="1" xfId="1" applyFont="1" applyFill="1" applyBorder="1" applyAlignment="1">
      <alignment horizontal="center" vertical="center" wrapText="1"/>
    </xf>
    <xf numFmtId="44" fontId="45" fillId="34" borderId="1" xfId="1" applyFont="1" applyFill="1" applyBorder="1" applyAlignment="1">
      <alignment horizontal="center" vertical="center" wrapText="1"/>
    </xf>
    <xf numFmtId="10" fontId="45" fillId="34" borderId="1" xfId="1188" applyNumberFormat="1" applyFont="1" applyFill="1" applyBorder="1" applyAlignment="1">
      <alignment vertical="center" wrapText="1"/>
    </xf>
    <xf numFmtId="44" fontId="50" fillId="0" borderId="1" xfId="1" applyFont="1" applyBorder="1"/>
    <xf numFmtId="44" fontId="69" fillId="34" borderId="1" xfId="1" applyFont="1" applyFill="1" applyBorder="1" applyAlignment="1">
      <alignment horizontal="center" vertical="center" wrapText="1"/>
    </xf>
    <xf numFmtId="44" fontId="64" fillId="34" borderId="1" xfId="1" applyFont="1" applyFill="1" applyBorder="1" applyAlignment="1">
      <alignment horizontal="center" vertical="center" wrapText="1"/>
    </xf>
    <xf numFmtId="10" fontId="64" fillId="34" borderId="1" xfId="1188" applyNumberFormat="1" applyFont="1" applyFill="1" applyBorder="1" applyAlignment="1">
      <alignment vertical="center" wrapText="1"/>
    </xf>
    <xf numFmtId="44" fontId="50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3" borderId="0" xfId="0" applyFont="1" applyFill="1" applyAlignment="1">
      <alignment horizontal="center" vertical="center"/>
    </xf>
    <xf numFmtId="0" fontId="50" fillId="3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52" fillId="34" borderId="1" xfId="0" applyNumberFormat="1" applyFont="1" applyFill="1" applyBorder="1" applyAlignment="1">
      <alignment horizontal="center" vertical="center"/>
    </xf>
    <xf numFmtId="49" fontId="52" fillId="34" borderId="1" xfId="0" applyNumberFormat="1" applyFont="1" applyFill="1" applyBorder="1" applyAlignment="1">
      <alignment horizontal="center" vertical="center" wrapText="1"/>
    </xf>
    <xf numFmtId="4" fontId="50" fillId="34" borderId="1" xfId="0" applyNumberFormat="1" applyFont="1" applyFill="1" applyBorder="1" applyAlignment="1">
      <alignment horizontal="center" vertical="center"/>
    </xf>
    <xf numFmtId="49" fontId="48" fillId="31" borderId="32" xfId="0" applyNumberFormat="1" applyFont="1" applyFill="1" applyBorder="1" applyAlignment="1">
      <alignment horizontal="center" vertical="center" wrapText="1"/>
    </xf>
    <xf numFmtId="44" fontId="48" fillId="31" borderId="44" xfId="1" applyFont="1" applyFill="1" applyBorder="1" applyAlignment="1">
      <alignment horizontal="center" vertical="center"/>
    </xf>
    <xf numFmtId="4" fontId="51" fillId="36" borderId="1" xfId="0" applyNumberFormat="1" applyFont="1" applyFill="1" applyBorder="1" applyAlignment="1">
      <alignment horizontal="center" vertical="center"/>
    </xf>
    <xf numFmtId="10" fontId="54" fillId="36" borderId="1" xfId="1188" applyNumberFormat="1" applyFont="1" applyFill="1" applyBorder="1" applyAlignment="1">
      <alignment horizontal="center" vertical="center"/>
    </xf>
    <xf numFmtId="10" fontId="51" fillId="0" borderId="1" xfId="369" applyNumberFormat="1" applyFont="1" applyFill="1" applyBorder="1" applyAlignment="1">
      <alignment horizontal="center" vertical="center"/>
    </xf>
    <xf numFmtId="4" fontId="66" fillId="37" borderId="1" xfId="0" applyNumberFormat="1" applyFont="1" applyFill="1" applyBorder="1" applyAlignment="1">
      <alignment horizontal="center" vertical="center"/>
    </xf>
    <xf numFmtId="4" fontId="51" fillId="0" borderId="1" xfId="666" applyNumberFormat="1" applyFont="1" applyFill="1" applyBorder="1" applyAlignment="1">
      <alignment horizontal="center" vertical="center" wrapText="1"/>
    </xf>
    <xf numFmtId="0" fontId="51" fillId="36" borderId="1" xfId="0" applyFont="1" applyFill="1" applyBorder="1" applyAlignment="1">
      <alignment horizontal="center" vertical="center"/>
    </xf>
    <xf numFmtId="0" fontId="0" fillId="0" borderId="1" xfId="0" applyBorder="1"/>
    <xf numFmtId="4" fontId="50" fillId="2" borderId="1" xfId="0" applyNumberFormat="1" applyFont="1" applyFill="1" applyBorder="1" applyAlignment="1">
      <alignment horizontal="center" vertical="center" wrapText="1"/>
    </xf>
    <xf numFmtId="4" fontId="66" fillId="36" borderId="1" xfId="0" applyNumberFormat="1" applyFont="1" applyFill="1" applyBorder="1" applyAlignment="1">
      <alignment horizontal="center" vertical="center"/>
    </xf>
    <xf numFmtId="4" fontId="51" fillId="34" borderId="1" xfId="0" applyNumberFormat="1" applyFont="1" applyFill="1" applyBorder="1" applyAlignment="1">
      <alignment horizontal="center" vertical="center"/>
    </xf>
    <xf numFmtId="49" fontId="51" fillId="3" borderId="1" xfId="0" applyNumberFormat="1" applyFont="1" applyFill="1" applyBorder="1" applyAlignment="1">
      <alignment horizontal="center" vertical="center"/>
    </xf>
    <xf numFmtId="10" fontId="54" fillId="34" borderId="1" xfId="1188" applyNumberFormat="1" applyFont="1" applyFill="1" applyBorder="1" applyAlignment="1">
      <alignment horizontal="left" vertical="center"/>
    </xf>
    <xf numFmtId="10" fontId="51" fillId="3" borderId="1" xfId="369" applyNumberFormat="1" applyFont="1" applyFill="1" applyBorder="1" applyAlignment="1">
      <alignment horizontal="center" vertical="center"/>
    </xf>
    <xf numFmtId="0" fontId="64" fillId="34" borderId="1" xfId="0" applyFont="1" applyFill="1" applyBorder="1" applyAlignment="1">
      <alignment horizontal="left" vertical="center" wrapText="1"/>
    </xf>
    <xf numFmtId="0" fontId="61" fillId="34" borderId="1" xfId="0" applyFont="1" applyFill="1" applyBorder="1" applyAlignment="1">
      <alignment horizontal="center" wrapText="1"/>
    </xf>
    <xf numFmtId="4" fontId="61" fillId="34" borderId="1" xfId="0" applyNumberFormat="1" applyFont="1" applyFill="1" applyBorder="1" applyAlignment="1">
      <alignment horizontal="center" vertical="center" wrapText="1"/>
    </xf>
    <xf numFmtId="0" fontId="45" fillId="34" borderId="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49" fontId="48" fillId="31" borderId="45" xfId="0" applyNumberFormat="1" applyFont="1" applyFill="1" applyBorder="1" applyAlignment="1">
      <alignment horizontal="center" vertical="center"/>
    </xf>
    <xf numFmtId="10" fontId="51" fillId="34" borderId="1" xfId="369" applyNumberFormat="1" applyFont="1" applyFill="1" applyBorder="1" applyAlignment="1">
      <alignment horizontal="center" vertical="center"/>
    </xf>
    <xf numFmtId="4" fontId="0" fillId="34" borderId="1" xfId="0" applyNumberFormat="1" applyFill="1" applyBorder="1" applyAlignment="1">
      <alignment horizontal="center" vertical="center" wrapText="1"/>
    </xf>
    <xf numFmtId="49" fontId="48" fillId="31" borderId="45" xfId="0" applyNumberFormat="1" applyFont="1" applyFill="1" applyBorder="1" applyAlignment="1">
      <alignment horizontal="center" vertical="center" wrapText="1"/>
    </xf>
    <xf numFmtId="4" fontId="48" fillId="31" borderId="29" xfId="0" applyNumberFormat="1" applyFont="1" applyFill="1" applyBorder="1" applyAlignment="1">
      <alignment horizontal="center" vertical="center" wrapText="1"/>
    </xf>
    <xf numFmtId="0" fontId="39" fillId="34" borderId="1" xfId="0" applyFont="1" applyFill="1" applyBorder="1" applyAlignment="1">
      <alignment horizontal="center" wrapText="1"/>
    </xf>
    <xf numFmtId="10" fontId="45" fillId="34" borderId="18" xfId="1188" applyNumberFormat="1" applyFont="1" applyFill="1" applyBorder="1" applyAlignment="1">
      <alignment vertical="center" wrapText="1"/>
    </xf>
    <xf numFmtId="0" fontId="64" fillId="2" borderId="17" xfId="0" applyFont="1" applyFill="1" applyBorder="1" applyAlignment="1">
      <alignment horizontal="center" vertical="center" wrapText="1"/>
    </xf>
    <xf numFmtId="10" fontId="45" fillId="2" borderId="18" xfId="1188" applyNumberFormat="1" applyFont="1" applyFill="1" applyBorder="1" applyAlignment="1">
      <alignment vertical="center" wrapText="1"/>
    </xf>
    <xf numFmtId="44" fontId="54" fillId="2" borderId="1" xfId="1" applyFont="1" applyFill="1" applyBorder="1" applyAlignment="1">
      <alignment horizontal="left" vertical="center" wrapText="1"/>
    </xf>
    <xf numFmtId="0" fontId="0" fillId="2" borderId="0" xfId="0" applyFill="1"/>
    <xf numFmtId="44" fontId="52" fillId="2" borderId="1" xfId="1" applyFont="1" applyFill="1" applyBorder="1" applyAlignment="1">
      <alignment horizontal="left" vertical="center"/>
    </xf>
    <xf numFmtId="49" fontId="52" fillId="2" borderId="1" xfId="0" applyNumberFormat="1" applyFont="1" applyFill="1" applyBorder="1" applyAlignment="1">
      <alignment horizontal="left" vertical="center"/>
    </xf>
    <xf numFmtId="0" fontId="52" fillId="2" borderId="1" xfId="0" applyFont="1" applyFill="1" applyBorder="1" applyAlignment="1">
      <alignment horizontal="center" vertical="center"/>
    </xf>
    <xf numFmtId="49" fontId="54" fillId="2" borderId="1" xfId="0" applyNumberFormat="1" applyFont="1" applyFill="1" applyBorder="1" applyAlignment="1">
      <alignment horizontal="center" vertical="center" wrapText="1"/>
    </xf>
    <xf numFmtId="49" fontId="54" fillId="2" borderId="1" xfId="0" applyNumberFormat="1" applyFont="1" applyFill="1" applyBorder="1" applyAlignment="1">
      <alignment horizontal="left" vertical="center" wrapText="1"/>
    </xf>
    <xf numFmtId="0" fontId="36" fillId="2" borderId="0" xfId="0" applyFont="1" applyFill="1"/>
    <xf numFmtId="44" fontId="52" fillId="2" borderId="1" xfId="1" applyFont="1" applyFill="1" applyBorder="1" applyAlignment="1">
      <alignment horizontal="center" vertical="center"/>
    </xf>
    <xf numFmtId="49" fontId="50" fillId="3" borderId="1" xfId="0" applyNumberFormat="1" applyFont="1" applyFill="1" applyBorder="1" applyAlignment="1">
      <alignment horizontal="center" vertical="center" wrapText="1"/>
    </xf>
    <xf numFmtId="4" fontId="50" fillId="3" borderId="1" xfId="0" applyNumberFormat="1" applyFont="1" applyFill="1" applyBorder="1" applyAlignment="1">
      <alignment horizontal="center" vertical="center" wrapText="1"/>
    </xf>
    <xf numFmtId="4" fontId="61" fillId="2" borderId="1" xfId="0" applyNumberFormat="1" applyFont="1" applyFill="1" applyBorder="1" applyAlignment="1">
      <alignment horizontal="center" vertical="center" wrapText="1"/>
    </xf>
    <xf numFmtId="4" fontId="51" fillId="2" borderId="1" xfId="0" applyNumberFormat="1" applyFont="1" applyFill="1" applyBorder="1" applyAlignment="1">
      <alignment horizontal="center" vertical="center"/>
    </xf>
    <xf numFmtId="44" fontId="50" fillId="34" borderId="1" xfId="1" applyFont="1" applyFill="1" applyBorder="1" applyAlignment="1">
      <alignment horizontal="right" vertical="center"/>
    </xf>
    <xf numFmtId="4" fontId="50" fillId="37" borderId="1" xfId="666" applyNumberFormat="1" applyFont="1" applyFill="1" applyBorder="1" applyAlignment="1">
      <alignment horizontal="center" vertical="center" wrapText="1"/>
    </xf>
    <xf numFmtId="44" fontId="50" fillId="37" borderId="1" xfId="1" applyFont="1" applyFill="1" applyBorder="1" applyAlignment="1">
      <alignment horizontal="right" vertical="center"/>
    </xf>
    <xf numFmtId="44" fontId="50" fillId="37" borderId="1" xfId="1" applyFont="1" applyFill="1" applyBorder="1" applyAlignment="1">
      <alignment horizontal="center" vertical="center" wrapText="1"/>
    </xf>
    <xf numFmtId="44" fontId="52" fillId="37" borderId="1" xfId="1" applyFont="1" applyFill="1" applyBorder="1" applyAlignment="1">
      <alignment horizontal="left" vertical="center"/>
    </xf>
    <xf numFmtId="10" fontId="51" fillId="37" borderId="18" xfId="369" applyNumberFormat="1" applyFont="1" applyFill="1" applyBorder="1" applyAlignment="1">
      <alignment horizontal="center" vertical="center"/>
    </xf>
    <xf numFmtId="49" fontId="70" fillId="37" borderId="1" xfId="351" applyNumberFormat="1" applyFont="1" applyFill="1" applyBorder="1" applyAlignment="1" applyProtection="1">
      <alignment horizontal="center" vertical="center" wrapText="1"/>
      <protection locked="0"/>
    </xf>
    <xf numFmtId="49" fontId="70" fillId="37" borderId="1" xfId="351" applyNumberFormat="1" applyFont="1" applyFill="1" applyBorder="1" applyAlignment="1" applyProtection="1">
      <alignment horizontal="left" vertical="center" wrapText="1"/>
      <protection locked="0"/>
    </xf>
    <xf numFmtId="2" fontId="70" fillId="37" borderId="1" xfId="351" applyNumberFormat="1" applyFont="1" applyFill="1" applyBorder="1" applyAlignment="1" applyProtection="1">
      <alignment horizontal="center" vertical="center" wrapText="1"/>
      <protection locked="0"/>
    </xf>
    <xf numFmtId="49" fontId="70" fillId="34" borderId="1" xfId="351" applyNumberFormat="1" applyFont="1" applyFill="1" applyBorder="1" applyAlignment="1" applyProtection="1">
      <alignment horizontal="center" vertical="center" wrapText="1"/>
      <protection locked="0"/>
    </xf>
    <xf numFmtId="49" fontId="70" fillId="34" borderId="1" xfId="351" applyNumberFormat="1" applyFont="1" applyFill="1" applyBorder="1" applyAlignment="1" applyProtection="1">
      <alignment horizontal="left" vertical="center" wrapText="1" indent="1"/>
      <protection locked="0"/>
    </xf>
    <xf numFmtId="2" fontId="70" fillId="34" borderId="1" xfId="35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35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351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1" xfId="0" applyFont="1" applyBorder="1"/>
    <xf numFmtId="2" fontId="5" fillId="0" borderId="1" xfId="35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46" fillId="33" borderId="38" xfId="0" applyNumberFormat="1" applyFont="1" applyFill="1" applyBorder="1" applyAlignment="1">
      <alignment horizontal="center" vertical="center"/>
    </xf>
    <xf numFmtId="49" fontId="46" fillId="33" borderId="39" xfId="0" applyNumberFormat="1" applyFont="1" applyFill="1" applyBorder="1" applyAlignment="1">
      <alignment horizontal="center" vertical="center"/>
    </xf>
    <xf numFmtId="44" fontId="46" fillId="33" borderId="39" xfId="1" applyFont="1" applyFill="1" applyBorder="1" applyAlignment="1">
      <alignment horizontal="center" vertical="center"/>
    </xf>
    <xf numFmtId="49" fontId="46" fillId="33" borderId="40" xfId="0" applyNumberFormat="1" applyFont="1" applyFill="1" applyBorder="1" applyAlignment="1">
      <alignment horizontal="center" vertical="center"/>
    </xf>
    <xf numFmtId="0" fontId="47" fillId="2" borderId="31" xfId="0" applyFont="1" applyFill="1" applyBorder="1" applyAlignment="1">
      <alignment horizontal="center" vertical="center" wrapText="1"/>
    </xf>
    <xf numFmtId="0" fontId="47" fillId="2" borderId="32" xfId="0" applyFont="1" applyFill="1" applyBorder="1" applyAlignment="1">
      <alignment horizontal="center" vertical="center" wrapText="1"/>
    </xf>
    <xf numFmtId="44" fontId="47" fillId="2" borderId="32" xfId="1" applyFont="1" applyFill="1" applyBorder="1" applyAlignment="1">
      <alignment horizontal="center" vertical="center" wrapText="1"/>
    </xf>
    <xf numFmtId="0" fontId="47" fillId="2" borderId="33" xfId="0" applyFont="1" applyFill="1" applyBorder="1" applyAlignment="1">
      <alignment horizontal="center" vertical="center" wrapText="1"/>
    </xf>
    <xf numFmtId="0" fontId="47" fillId="2" borderId="34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44" fontId="47" fillId="2" borderId="0" xfId="1" applyFont="1" applyFill="1" applyBorder="1" applyAlignment="1">
      <alignment horizontal="center" vertical="center" wrapText="1"/>
    </xf>
    <xf numFmtId="0" fontId="47" fillId="2" borderId="35" xfId="0" applyFont="1" applyFill="1" applyBorder="1" applyAlignment="1">
      <alignment horizontal="center" vertical="center" wrapText="1"/>
    </xf>
    <xf numFmtId="0" fontId="47" fillId="2" borderId="36" xfId="0" applyFont="1" applyFill="1" applyBorder="1" applyAlignment="1">
      <alignment horizontal="center" vertical="center" wrapText="1"/>
    </xf>
    <xf numFmtId="0" fontId="47" fillId="2" borderId="27" xfId="0" applyFont="1" applyFill="1" applyBorder="1" applyAlignment="1">
      <alignment horizontal="center" vertical="center" wrapText="1"/>
    </xf>
    <xf numFmtId="44" fontId="47" fillId="2" borderId="27" xfId="1" applyFont="1" applyFill="1" applyBorder="1" applyAlignment="1">
      <alignment horizontal="center" vertical="center" wrapText="1"/>
    </xf>
    <xf numFmtId="0" fontId="47" fillId="2" borderId="3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left" wrapText="1"/>
    </xf>
    <xf numFmtId="49" fontId="56" fillId="37" borderId="1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left" wrapText="1"/>
    </xf>
    <xf numFmtId="0" fontId="4" fillId="3" borderId="0" xfId="0" applyFont="1" applyFill="1" applyAlignment="1">
      <alignment horizontal="right" wrapText="1"/>
    </xf>
    <xf numFmtId="49" fontId="46" fillId="33" borderId="38" xfId="0" applyNumberFormat="1" applyFont="1" applyFill="1" applyBorder="1" applyAlignment="1">
      <alignment horizontal="center" vertical="center" wrapText="1"/>
    </xf>
    <xf numFmtId="49" fontId="46" fillId="33" borderId="39" xfId="0" applyNumberFormat="1" applyFont="1" applyFill="1" applyBorder="1" applyAlignment="1">
      <alignment horizontal="center" vertical="center" wrapText="1"/>
    </xf>
    <xf numFmtId="49" fontId="46" fillId="33" borderId="40" xfId="0" applyNumberFormat="1" applyFont="1" applyFill="1" applyBorder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0" fontId="6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59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right"/>
    </xf>
    <xf numFmtId="0" fontId="0" fillId="0" borderId="27" xfId="0" applyBorder="1" applyAlignment="1">
      <alignment horizontal="center"/>
    </xf>
  </cellXfs>
  <cellStyles count="1189">
    <cellStyle name="01" xfId="8"/>
    <cellStyle name="20% - Accent1" xfId="9"/>
    <cellStyle name="20% - Accent1 2" xfId="739"/>
    <cellStyle name="20% - Accent2" xfId="10"/>
    <cellStyle name="20% - Accent2 2" xfId="740"/>
    <cellStyle name="20% - Accent3" xfId="11"/>
    <cellStyle name="20% - Accent3 2" xfId="741"/>
    <cellStyle name="20% - Accent4" xfId="12"/>
    <cellStyle name="20% - Accent4 2" xfId="742"/>
    <cellStyle name="20% - Accent5" xfId="13"/>
    <cellStyle name="20% - Accent5 2" xfId="743"/>
    <cellStyle name="20% - Accent6" xfId="14"/>
    <cellStyle name="20% - Accent6 2" xfId="744"/>
    <cellStyle name="20% - Énfasis1 2" xfId="15"/>
    <cellStyle name="20% - Énfasis1 2 2" xfId="745"/>
    <cellStyle name="20% - Énfasis2 2" xfId="16"/>
    <cellStyle name="20% - Énfasis2 2 2" xfId="746"/>
    <cellStyle name="20% - Énfasis3 2" xfId="17"/>
    <cellStyle name="20% - Énfasis3 2 2" xfId="747"/>
    <cellStyle name="20% - Énfasis4 2" xfId="18"/>
    <cellStyle name="20% - Énfasis4 2 2" xfId="748"/>
    <cellStyle name="20% - Énfasis5 2" xfId="19"/>
    <cellStyle name="20% - Énfasis5 2 2" xfId="749"/>
    <cellStyle name="20% - Énfasis6 2" xfId="20"/>
    <cellStyle name="20% - Énfasis6 2 2" xfId="750"/>
    <cellStyle name="40% - Accent1" xfId="21"/>
    <cellStyle name="40% - Accent1 2" xfId="751"/>
    <cellStyle name="40% - Accent2" xfId="22"/>
    <cellStyle name="40% - Accent2 2" xfId="752"/>
    <cellStyle name="40% - Accent3" xfId="23"/>
    <cellStyle name="40% - Accent3 2" xfId="753"/>
    <cellStyle name="40% - Accent4" xfId="24"/>
    <cellStyle name="40% - Accent4 2" xfId="754"/>
    <cellStyle name="40% - Accent5" xfId="25"/>
    <cellStyle name="40% - Accent5 2" xfId="755"/>
    <cellStyle name="40% - Accent6" xfId="26"/>
    <cellStyle name="40% - Accent6 2" xfId="756"/>
    <cellStyle name="40% - Énfasis1 2" xfId="27"/>
    <cellStyle name="40% - Énfasis1 2 2" xfId="757"/>
    <cellStyle name="40% - Énfasis2 2" xfId="28"/>
    <cellStyle name="40% - Énfasis2 2 2" xfId="758"/>
    <cellStyle name="40% - Énfasis3 2" xfId="29"/>
    <cellStyle name="40% - Énfasis3 2 2" xfId="759"/>
    <cellStyle name="40% - Énfasis4 2" xfId="30"/>
    <cellStyle name="40% - Énfasis4 2 2" xfId="760"/>
    <cellStyle name="40% - Énfasis5 2" xfId="31"/>
    <cellStyle name="40% - Énfasis5 2 2" xfId="761"/>
    <cellStyle name="40% - Énfasis6 2" xfId="32"/>
    <cellStyle name="40% - Énfasis6 2 2" xfId="76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60% - Énfasis1 2" xfId="39"/>
    <cellStyle name="60% - Énfasis2 2" xfId="40"/>
    <cellStyle name="60% - Énfasis3 2" xfId="41"/>
    <cellStyle name="60% - Énfasis4 2" xfId="42"/>
    <cellStyle name="60% - Énfasis5 2" xfId="43"/>
    <cellStyle name="60% - Énfasis6 2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uena 2" xfId="52"/>
    <cellStyle name="Cabecera 1" xfId="53"/>
    <cellStyle name="Cabecera 2" xfId="54"/>
    <cellStyle name="Calculation" xfId="55"/>
    <cellStyle name="Calculation 2" xfId="1063"/>
    <cellStyle name="Cálculo 2" xfId="56"/>
    <cellStyle name="Cálculo 2 2" xfId="1064"/>
    <cellStyle name="Celda de comprobación 2" xfId="57"/>
    <cellStyle name="Celda vinculada 2" xfId="58"/>
    <cellStyle name="Check Cell" xfId="59"/>
    <cellStyle name="Dia" xfId="60"/>
    <cellStyle name="EDU1" xfId="61"/>
    <cellStyle name="Encabez1" xfId="62"/>
    <cellStyle name="Encabez2" xfId="63"/>
    <cellStyle name="Encabezado 4 2" xfId="64"/>
    <cellStyle name="EncabezadoRubro" xfId="763"/>
    <cellStyle name="Énfasis1 2" xfId="65"/>
    <cellStyle name="Énfasis2 2" xfId="66"/>
    <cellStyle name="Énfasis3 2" xfId="67"/>
    <cellStyle name="Énfasis4 2" xfId="68"/>
    <cellStyle name="Énfasis5 2" xfId="69"/>
    <cellStyle name="Énfasis6 2" xfId="70"/>
    <cellStyle name="Entrada 2" xfId="71"/>
    <cellStyle name="Entrada 2 2" xfId="1065"/>
    <cellStyle name="Estilo 1" xfId="72"/>
    <cellStyle name="Euro" xfId="73"/>
    <cellStyle name="Euro 2" xfId="74"/>
    <cellStyle name="Euro_Aeroparque Ferromel" xfId="75"/>
    <cellStyle name="Explanatory Text" xfId="76"/>
    <cellStyle name="F2" xfId="77"/>
    <cellStyle name="F3" xfId="78"/>
    <cellStyle name="F3 2" xfId="79"/>
    <cellStyle name="F3_Aeroparque (con 10% fijo)" xfId="80"/>
    <cellStyle name="F4" xfId="81"/>
    <cellStyle name="F5" xfId="82"/>
    <cellStyle name="F6" xfId="83"/>
    <cellStyle name="F7" xfId="84"/>
    <cellStyle name="F8" xfId="85"/>
    <cellStyle name="Fecha" xfId="86"/>
    <cellStyle name="Fijo" xfId="87"/>
    <cellStyle name="Financiero" xfId="88"/>
    <cellStyle name="Good" xfId="89"/>
    <cellStyle name="Heading 1" xfId="90"/>
    <cellStyle name="Heading 2" xfId="91"/>
    <cellStyle name="Heading 3" xfId="92"/>
    <cellStyle name="Heading 4" xfId="93"/>
    <cellStyle name="Hipervínculo 2" xfId="94"/>
    <cellStyle name="Hipervínculo 2 2" xfId="1165"/>
    <cellStyle name="Hipervínculo 2 3" xfId="1164"/>
    <cellStyle name="Hipervínculo 3" xfId="1163"/>
    <cellStyle name="Hyperlink" xfId="1182"/>
    <cellStyle name="Incorrecto 2" xfId="95"/>
    <cellStyle name="Input" xfId="96"/>
    <cellStyle name="Input 2" xfId="1066"/>
    <cellStyle name="Insumo" xfId="97"/>
    <cellStyle name="Insumo 2" xfId="825"/>
    <cellStyle name="Insumo 2 2" xfId="1158"/>
    <cellStyle name="Insumo 3" xfId="1067"/>
    <cellStyle name="Linked Cell" xfId="98"/>
    <cellStyle name="Millares 10" xfId="99"/>
    <cellStyle name="Millares 11" xfId="100"/>
    <cellStyle name="Millares 12" xfId="101"/>
    <cellStyle name="Millares 13" xfId="102"/>
    <cellStyle name="Millares 14" xfId="103"/>
    <cellStyle name="Millares 15" xfId="104"/>
    <cellStyle name="Millares 16" xfId="105"/>
    <cellStyle name="Millares 16 2" xfId="397"/>
    <cellStyle name="Millares 16 2 2" xfId="467"/>
    <cellStyle name="Millares 16 2 2 2" xfId="607"/>
    <cellStyle name="Millares 16 2 3" xfId="537"/>
    <cellStyle name="Millares 16 2 4" xfId="679"/>
    <cellStyle name="Millares 16 2 5" xfId="826"/>
    <cellStyle name="Millares 16 3" xfId="1068"/>
    <cellStyle name="Millares 17" xfId="106"/>
    <cellStyle name="Millares 17 2" xfId="398"/>
    <cellStyle name="Millares 17 2 2" xfId="468"/>
    <cellStyle name="Millares 17 2 2 2" xfId="608"/>
    <cellStyle name="Millares 17 2 3" xfId="538"/>
    <cellStyle name="Millares 17 2 4" xfId="680"/>
    <cellStyle name="Millares 17 2 5" xfId="827"/>
    <cellStyle name="Millares 17 3" xfId="1069"/>
    <cellStyle name="Millares 18" xfId="107"/>
    <cellStyle name="Millares 18 2" xfId="399"/>
    <cellStyle name="Millares 18 2 2" xfId="469"/>
    <cellStyle name="Millares 18 2 2 2" xfId="609"/>
    <cellStyle name="Millares 18 2 3" xfId="539"/>
    <cellStyle name="Millares 18 2 4" xfId="681"/>
    <cellStyle name="Millares 18 2 5" xfId="828"/>
    <cellStyle name="Millares 18 3" xfId="1070"/>
    <cellStyle name="Millares 19" xfId="108"/>
    <cellStyle name="Millares 19 2" xfId="400"/>
    <cellStyle name="Millares 19 2 2" xfId="470"/>
    <cellStyle name="Millares 19 2 2 2" xfId="610"/>
    <cellStyle name="Millares 19 2 3" xfId="540"/>
    <cellStyle name="Millares 19 2 4" xfId="682"/>
    <cellStyle name="Millares 19 2 5" xfId="829"/>
    <cellStyle name="Millares 19 3" xfId="1071"/>
    <cellStyle name="Millares 2" xfId="109"/>
    <cellStyle name="Millares 2 2" xfId="110"/>
    <cellStyle name="Millares 2 2 2" xfId="831"/>
    <cellStyle name="Millares 2 3" xfId="830"/>
    <cellStyle name="Millares 20" xfId="111"/>
    <cellStyle name="Millares 20 2" xfId="401"/>
    <cellStyle name="Millares 20 2 2" xfId="471"/>
    <cellStyle name="Millares 20 2 2 2" xfId="611"/>
    <cellStyle name="Millares 20 2 3" xfId="541"/>
    <cellStyle name="Millares 20 2 4" xfId="683"/>
    <cellStyle name="Millares 20 2 5" xfId="832"/>
    <cellStyle name="Millares 20 3" xfId="1072"/>
    <cellStyle name="Millares 21" xfId="112"/>
    <cellStyle name="Millares 21 2" xfId="402"/>
    <cellStyle name="Millares 21 2 2" xfId="472"/>
    <cellStyle name="Millares 21 2 2 2" xfId="612"/>
    <cellStyle name="Millares 21 2 3" xfId="542"/>
    <cellStyle name="Millares 21 2 4" xfId="684"/>
    <cellStyle name="Millares 21 2 5" xfId="833"/>
    <cellStyle name="Millares 21 3" xfId="1073"/>
    <cellStyle name="Millares 22" xfId="113"/>
    <cellStyle name="Millares 22 2" xfId="403"/>
    <cellStyle name="Millares 22 2 2" xfId="473"/>
    <cellStyle name="Millares 22 2 2 2" xfId="613"/>
    <cellStyle name="Millares 22 2 3" xfId="543"/>
    <cellStyle name="Millares 22 2 4" xfId="685"/>
    <cellStyle name="Millares 22 2 5" xfId="834"/>
    <cellStyle name="Millares 22 3" xfId="1074"/>
    <cellStyle name="Millares 23" xfId="114"/>
    <cellStyle name="Millares 23 2" xfId="404"/>
    <cellStyle name="Millares 23 2 2" xfId="474"/>
    <cellStyle name="Millares 23 2 2 2" xfId="614"/>
    <cellStyle name="Millares 23 2 3" xfId="544"/>
    <cellStyle name="Millares 23 2 4" xfId="686"/>
    <cellStyle name="Millares 23 2 5" xfId="835"/>
    <cellStyle name="Millares 23 3" xfId="1075"/>
    <cellStyle name="Millares 24" xfId="115"/>
    <cellStyle name="Millares 24 2" xfId="405"/>
    <cellStyle name="Millares 24 2 2" xfId="475"/>
    <cellStyle name="Millares 24 2 2 2" xfId="615"/>
    <cellStyle name="Millares 24 2 3" xfId="545"/>
    <cellStyle name="Millares 24 2 4" xfId="687"/>
    <cellStyle name="Millares 24 2 5" xfId="836"/>
    <cellStyle name="Millares 24 3" xfId="1076"/>
    <cellStyle name="Millares 25" xfId="116"/>
    <cellStyle name="Millares 25 2" xfId="406"/>
    <cellStyle name="Millares 25 2 2" xfId="476"/>
    <cellStyle name="Millares 25 2 2 2" xfId="616"/>
    <cellStyle name="Millares 25 2 3" xfId="546"/>
    <cellStyle name="Millares 25 2 4" xfId="688"/>
    <cellStyle name="Millares 25 2 5" xfId="837"/>
    <cellStyle name="Millares 25 3" xfId="1077"/>
    <cellStyle name="Millares 26" xfId="117"/>
    <cellStyle name="Millares 26 2" xfId="407"/>
    <cellStyle name="Millares 26 2 2" xfId="477"/>
    <cellStyle name="Millares 26 2 2 2" xfId="617"/>
    <cellStyle name="Millares 26 2 3" xfId="547"/>
    <cellStyle name="Millares 26 2 4" xfId="689"/>
    <cellStyle name="Millares 26 2 5" xfId="838"/>
    <cellStyle name="Millares 26 3" xfId="1078"/>
    <cellStyle name="Millares 27" xfId="118"/>
    <cellStyle name="Millares 27 2" xfId="408"/>
    <cellStyle name="Millares 27 2 2" xfId="478"/>
    <cellStyle name="Millares 27 2 2 2" xfId="618"/>
    <cellStyle name="Millares 27 2 3" xfId="548"/>
    <cellStyle name="Millares 27 2 4" xfId="690"/>
    <cellStyle name="Millares 27 2 5" xfId="839"/>
    <cellStyle name="Millares 27 3" xfId="1079"/>
    <cellStyle name="Millares 28" xfId="119"/>
    <cellStyle name="Millares 28 2" xfId="409"/>
    <cellStyle name="Millares 28 2 2" xfId="479"/>
    <cellStyle name="Millares 28 2 2 2" xfId="619"/>
    <cellStyle name="Millares 28 2 3" xfId="549"/>
    <cellStyle name="Millares 28 2 4" xfId="691"/>
    <cellStyle name="Millares 28 2 5" xfId="840"/>
    <cellStyle name="Millares 28 3" xfId="1080"/>
    <cellStyle name="Millares 29" xfId="120"/>
    <cellStyle name="Millares 29 2" xfId="410"/>
    <cellStyle name="Millares 29 2 2" xfId="480"/>
    <cellStyle name="Millares 29 2 2 2" xfId="620"/>
    <cellStyle name="Millares 29 2 3" xfId="550"/>
    <cellStyle name="Millares 29 2 4" xfId="692"/>
    <cellStyle name="Millares 29 2 5" xfId="841"/>
    <cellStyle name="Millares 29 3" xfId="1081"/>
    <cellStyle name="Millares 3" xfId="121"/>
    <cellStyle name="Millares 30" xfId="122"/>
    <cellStyle name="Millares 30 2" xfId="411"/>
    <cellStyle name="Millares 30 2 2" xfId="481"/>
    <cellStyle name="Millares 30 2 2 2" xfId="621"/>
    <cellStyle name="Millares 30 2 3" xfId="551"/>
    <cellStyle name="Millares 30 2 4" xfId="693"/>
    <cellStyle name="Millares 30 2 5" xfId="842"/>
    <cellStyle name="Millares 30 3" xfId="1082"/>
    <cellStyle name="Millares 31" xfId="123"/>
    <cellStyle name="Millares 31 2" xfId="412"/>
    <cellStyle name="Millares 31 2 2" xfId="482"/>
    <cellStyle name="Millares 31 2 2 2" xfId="622"/>
    <cellStyle name="Millares 31 2 3" xfId="552"/>
    <cellStyle name="Millares 31 2 4" xfId="694"/>
    <cellStyle name="Millares 31 2 5" xfId="843"/>
    <cellStyle name="Millares 31 3" xfId="1083"/>
    <cellStyle name="Millares 32" xfId="124"/>
    <cellStyle name="Millares 32 2" xfId="413"/>
    <cellStyle name="Millares 32 2 2" xfId="483"/>
    <cellStyle name="Millares 32 2 2 2" xfId="623"/>
    <cellStyle name="Millares 32 2 3" xfId="553"/>
    <cellStyle name="Millares 32 2 4" xfId="695"/>
    <cellStyle name="Millares 32 2 5" xfId="844"/>
    <cellStyle name="Millares 32 3" xfId="1084"/>
    <cellStyle name="Millares 33" xfId="125"/>
    <cellStyle name="Millares 33 2" xfId="414"/>
    <cellStyle name="Millares 33 2 2" xfId="484"/>
    <cellStyle name="Millares 33 2 2 2" xfId="624"/>
    <cellStyle name="Millares 33 2 3" xfId="554"/>
    <cellStyle name="Millares 33 2 4" xfId="696"/>
    <cellStyle name="Millares 33 2 5" xfId="845"/>
    <cellStyle name="Millares 33 3" xfId="1085"/>
    <cellStyle name="Millares 34" xfId="126"/>
    <cellStyle name="Millares 34 2" xfId="415"/>
    <cellStyle name="Millares 34 2 2" xfId="485"/>
    <cellStyle name="Millares 34 2 2 2" xfId="625"/>
    <cellStyle name="Millares 34 2 3" xfId="555"/>
    <cellStyle name="Millares 34 2 4" xfId="697"/>
    <cellStyle name="Millares 34 2 5" xfId="846"/>
    <cellStyle name="Millares 34 3" xfId="1086"/>
    <cellStyle name="Millares 35" xfId="127"/>
    <cellStyle name="Millares 35 2" xfId="416"/>
    <cellStyle name="Millares 35 2 2" xfId="486"/>
    <cellStyle name="Millares 35 2 2 2" xfId="626"/>
    <cellStyle name="Millares 35 2 3" xfId="556"/>
    <cellStyle name="Millares 35 2 4" xfId="698"/>
    <cellStyle name="Millares 35 2 5" xfId="847"/>
    <cellStyle name="Millares 35 3" xfId="1087"/>
    <cellStyle name="Millares 36" xfId="128"/>
    <cellStyle name="Millares 36 2" xfId="417"/>
    <cellStyle name="Millares 36 2 2" xfId="487"/>
    <cellStyle name="Millares 36 2 2 2" xfId="627"/>
    <cellStyle name="Millares 36 2 3" xfId="557"/>
    <cellStyle name="Millares 36 2 4" xfId="699"/>
    <cellStyle name="Millares 36 2 5" xfId="848"/>
    <cellStyle name="Millares 36 3" xfId="1088"/>
    <cellStyle name="Millares 37" xfId="129"/>
    <cellStyle name="Millares 37 2" xfId="418"/>
    <cellStyle name="Millares 37 2 2" xfId="488"/>
    <cellStyle name="Millares 37 2 2 2" xfId="628"/>
    <cellStyle name="Millares 37 2 3" xfId="558"/>
    <cellStyle name="Millares 37 2 4" xfId="700"/>
    <cellStyle name="Millares 37 2 5" xfId="849"/>
    <cellStyle name="Millares 37 3" xfId="1089"/>
    <cellStyle name="Millares 38" xfId="130"/>
    <cellStyle name="Millares 38 2" xfId="419"/>
    <cellStyle name="Millares 38 2 2" xfId="489"/>
    <cellStyle name="Millares 38 2 2 2" xfId="629"/>
    <cellStyle name="Millares 38 2 3" xfId="559"/>
    <cellStyle name="Millares 38 2 4" xfId="701"/>
    <cellStyle name="Millares 38 2 5" xfId="850"/>
    <cellStyle name="Millares 38 3" xfId="1090"/>
    <cellStyle name="Millares 39" xfId="131"/>
    <cellStyle name="Millares 39 2" xfId="420"/>
    <cellStyle name="Millares 39 2 2" xfId="490"/>
    <cellStyle name="Millares 39 2 2 2" xfId="630"/>
    <cellStyle name="Millares 39 2 3" xfId="560"/>
    <cellStyle name="Millares 39 2 4" xfId="702"/>
    <cellStyle name="Millares 39 2 5" xfId="851"/>
    <cellStyle name="Millares 39 3" xfId="1091"/>
    <cellStyle name="Millares 4" xfId="132"/>
    <cellStyle name="Millares 40" xfId="133"/>
    <cellStyle name="Millares 40 2" xfId="421"/>
    <cellStyle name="Millares 40 2 2" xfId="491"/>
    <cellStyle name="Millares 40 2 2 2" xfId="631"/>
    <cellStyle name="Millares 40 2 3" xfId="561"/>
    <cellStyle name="Millares 40 2 4" xfId="703"/>
    <cellStyle name="Millares 40 2 5" xfId="852"/>
    <cellStyle name="Millares 40 3" xfId="1092"/>
    <cellStyle name="Millares 41" xfId="134"/>
    <cellStyle name="Millares 41 2" xfId="422"/>
    <cellStyle name="Millares 41 2 2" xfId="492"/>
    <cellStyle name="Millares 41 2 2 2" xfId="632"/>
    <cellStyle name="Millares 41 2 3" xfId="562"/>
    <cellStyle name="Millares 41 2 4" xfId="704"/>
    <cellStyle name="Millares 41 2 5" xfId="853"/>
    <cellStyle name="Millares 41 3" xfId="1093"/>
    <cellStyle name="Millares 42" xfId="135"/>
    <cellStyle name="Millares 42 2" xfId="423"/>
    <cellStyle name="Millares 42 2 2" xfId="493"/>
    <cellStyle name="Millares 42 2 2 2" xfId="633"/>
    <cellStyle name="Millares 42 2 3" xfId="563"/>
    <cellStyle name="Millares 42 2 4" xfId="705"/>
    <cellStyle name="Millares 42 2 5" xfId="854"/>
    <cellStyle name="Millares 42 3" xfId="1094"/>
    <cellStyle name="Millares 43" xfId="136"/>
    <cellStyle name="Millares 43 2" xfId="424"/>
    <cellStyle name="Millares 43 2 2" xfId="494"/>
    <cellStyle name="Millares 43 2 2 2" xfId="634"/>
    <cellStyle name="Millares 43 2 3" xfId="564"/>
    <cellStyle name="Millares 43 2 4" xfId="706"/>
    <cellStyle name="Millares 43 2 5" xfId="855"/>
    <cellStyle name="Millares 43 3" xfId="1095"/>
    <cellStyle name="Millares 44" xfId="137"/>
    <cellStyle name="Millares 44 2" xfId="425"/>
    <cellStyle name="Millares 44 2 2" xfId="495"/>
    <cellStyle name="Millares 44 2 2 2" xfId="635"/>
    <cellStyle name="Millares 44 2 3" xfId="565"/>
    <cellStyle name="Millares 44 2 4" xfId="707"/>
    <cellStyle name="Millares 44 2 5" xfId="856"/>
    <cellStyle name="Millares 44 3" xfId="1096"/>
    <cellStyle name="Millares 45" xfId="138"/>
    <cellStyle name="Millares 45 2" xfId="426"/>
    <cellStyle name="Millares 45 2 2" xfId="496"/>
    <cellStyle name="Millares 45 2 2 2" xfId="636"/>
    <cellStyle name="Millares 45 2 3" xfId="566"/>
    <cellStyle name="Millares 45 2 4" xfId="708"/>
    <cellStyle name="Millares 45 2 5" xfId="857"/>
    <cellStyle name="Millares 45 3" xfId="1097"/>
    <cellStyle name="Millares 46" xfId="139"/>
    <cellStyle name="Millares 46 2" xfId="427"/>
    <cellStyle name="Millares 46 2 2" xfId="497"/>
    <cellStyle name="Millares 46 2 2 2" xfId="637"/>
    <cellStyle name="Millares 46 2 3" xfId="567"/>
    <cellStyle name="Millares 46 2 4" xfId="709"/>
    <cellStyle name="Millares 46 2 5" xfId="858"/>
    <cellStyle name="Millares 46 3" xfId="1098"/>
    <cellStyle name="Millares 47" xfId="140"/>
    <cellStyle name="Millares 47 2" xfId="428"/>
    <cellStyle name="Millares 47 2 2" xfId="498"/>
    <cellStyle name="Millares 47 2 2 2" xfId="638"/>
    <cellStyle name="Millares 47 2 3" xfId="568"/>
    <cellStyle name="Millares 47 2 4" xfId="710"/>
    <cellStyle name="Millares 47 2 5" xfId="859"/>
    <cellStyle name="Millares 47 3" xfId="1099"/>
    <cellStyle name="Millares 48" xfId="141"/>
    <cellStyle name="Millares 48 2" xfId="429"/>
    <cellStyle name="Millares 48 2 2" xfId="499"/>
    <cellStyle name="Millares 48 2 2 2" xfId="639"/>
    <cellStyle name="Millares 48 2 3" xfId="569"/>
    <cellStyle name="Millares 48 2 4" xfId="711"/>
    <cellStyle name="Millares 48 2 5" xfId="860"/>
    <cellStyle name="Millares 48 3" xfId="1100"/>
    <cellStyle name="Millares 49" xfId="142"/>
    <cellStyle name="Millares 49 2" xfId="430"/>
    <cellStyle name="Millares 49 2 2" xfId="500"/>
    <cellStyle name="Millares 49 2 2 2" xfId="640"/>
    <cellStyle name="Millares 49 2 3" xfId="570"/>
    <cellStyle name="Millares 49 2 4" xfId="712"/>
    <cellStyle name="Millares 49 2 5" xfId="861"/>
    <cellStyle name="Millares 49 3" xfId="1101"/>
    <cellStyle name="Millares 5" xfId="143"/>
    <cellStyle name="Millares 50" xfId="144"/>
    <cellStyle name="Millares 50 2" xfId="431"/>
    <cellStyle name="Millares 50 2 2" xfId="501"/>
    <cellStyle name="Millares 50 2 2 2" xfId="641"/>
    <cellStyle name="Millares 50 2 3" xfId="571"/>
    <cellStyle name="Millares 50 2 4" xfId="713"/>
    <cellStyle name="Millares 50 2 5" xfId="862"/>
    <cellStyle name="Millares 50 3" xfId="1102"/>
    <cellStyle name="Millares 51" xfId="145"/>
    <cellStyle name="Millares 52" xfId="146"/>
    <cellStyle name="Millares 53" xfId="147"/>
    <cellStyle name="Millares 54" xfId="148"/>
    <cellStyle name="Millares 55" xfId="149"/>
    <cellStyle name="Millares 56" xfId="150"/>
    <cellStyle name="Millares 57" xfId="151"/>
    <cellStyle name="Millares 58" xfId="152"/>
    <cellStyle name="Millares 59" xfId="153"/>
    <cellStyle name="Millares 6" xfId="154"/>
    <cellStyle name="Millares 60" xfId="155"/>
    <cellStyle name="Millares 61" xfId="156"/>
    <cellStyle name="Millares 62" xfId="666"/>
    <cellStyle name="Millares 62 2" xfId="738"/>
    <cellStyle name="Millares 63" xfId="764"/>
    <cellStyle name="Millares 63 2" xfId="1103"/>
    <cellStyle name="Millares 64" xfId="1161"/>
    <cellStyle name="Millares 65" xfId="1166"/>
    <cellStyle name="Millares 7" xfId="157"/>
    <cellStyle name="Millares 8" xfId="158"/>
    <cellStyle name="Millares 9" xfId="159"/>
    <cellStyle name="Moneda" xfId="1" builtinId="4"/>
    <cellStyle name="Moneda 10" xfId="160"/>
    <cellStyle name="Moneda 10 2" xfId="863"/>
    <cellStyle name="Moneda 11" xfId="161"/>
    <cellStyle name="Moneda 11 2" xfId="864"/>
    <cellStyle name="Moneda 12" xfId="2"/>
    <cellStyle name="Moneda 12 2" xfId="390"/>
    <cellStyle name="Moneda 12 3" xfId="865"/>
    <cellStyle name="Moneda 13" xfId="162"/>
    <cellStyle name="Moneda 13 2" xfId="866"/>
    <cellStyle name="Moneda 14" xfId="163"/>
    <cellStyle name="Moneda 14 2" xfId="867"/>
    <cellStyle name="Moneda 15" xfId="164"/>
    <cellStyle name="Moneda 15 2" xfId="868"/>
    <cellStyle name="Moneda 16" xfId="165"/>
    <cellStyle name="Moneda 16 2" xfId="869"/>
    <cellStyle name="Moneda 17" xfId="166"/>
    <cellStyle name="Moneda 17 2" xfId="870"/>
    <cellStyle name="Moneda 18" xfId="167"/>
    <cellStyle name="Moneda 18 2" xfId="871"/>
    <cellStyle name="Moneda 19" xfId="168"/>
    <cellStyle name="Moneda 19 2" xfId="872"/>
    <cellStyle name="Moneda 2" xfId="169"/>
    <cellStyle name="Moneda 2 2" xfId="170"/>
    <cellStyle name="Moneda 2 2 2" xfId="433"/>
    <cellStyle name="Moneda 2 2 2 2" xfId="503"/>
    <cellStyle name="Moneda 2 2 2 2 2" xfId="643"/>
    <cellStyle name="Moneda 2 2 2 2 3" xfId="1106"/>
    <cellStyle name="Moneda 2 2 2 3" xfId="573"/>
    <cellStyle name="Moneda 2 2 2 4" xfId="715"/>
    <cellStyle name="Moneda 2 2 2 5" xfId="765"/>
    <cellStyle name="Moneda 2 2 3" xfId="874"/>
    <cellStyle name="Moneda 2 2 4" xfId="1105"/>
    <cellStyle name="Moneda 2 2 5" xfId="1169"/>
    <cellStyle name="Moneda 2 3" xfId="171"/>
    <cellStyle name="Moneda 2 3 2" xfId="434"/>
    <cellStyle name="Moneda 2 3 2 2" xfId="504"/>
    <cellStyle name="Moneda 2 3 2 2 2" xfId="644"/>
    <cellStyle name="Moneda 2 3 2 2 3" xfId="1108"/>
    <cellStyle name="Moneda 2 3 2 3" xfId="574"/>
    <cellStyle name="Moneda 2 3 2 4" xfId="716"/>
    <cellStyle name="Moneda 2 3 2 5" xfId="766"/>
    <cellStyle name="Moneda 2 3 3" xfId="875"/>
    <cellStyle name="Moneda 2 3 4" xfId="1107"/>
    <cellStyle name="Moneda 2 4" xfId="172"/>
    <cellStyle name="Moneda 2 5" xfId="432"/>
    <cellStyle name="Moneda 2 5 2" xfId="502"/>
    <cellStyle name="Moneda 2 5 2 2" xfId="642"/>
    <cellStyle name="Moneda 2 5 2 3" xfId="1109"/>
    <cellStyle name="Moneda 2 5 3" xfId="572"/>
    <cellStyle name="Moneda 2 5 4" xfId="714"/>
    <cellStyle name="Moneda 2 5 5" xfId="767"/>
    <cellStyle name="Moneda 2 6" xfId="873"/>
    <cellStyle name="Moneda 2 7" xfId="1104"/>
    <cellStyle name="Moneda 2 8" xfId="1168"/>
    <cellStyle name="Moneda 20" xfId="173"/>
    <cellStyle name="Moneda 20 2" xfId="876"/>
    <cellStyle name="Moneda 21" xfId="174"/>
    <cellStyle name="Moneda 21 2" xfId="877"/>
    <cellStyle name="Moneda 22" xfId="175"/>
    <cellStyle name="Moneda 22 2" xfId="878"/>
    <cellStyle name="Moneda 23" xfId="176"/>
    <cellStyle name="Moneda 23 2" xfId="879"/>
    <cellStyle name="Moneda 24" xfId="177"/>
    <cellStyle name="Moneda 24 2" xfId="880"/>
    <cellStyle name="Moneda 25" xfId="178"/>
    <cellStyle name="Moneda 25 2" xfId="881"/>
    <cellStyle name="Moneda 26" xfId="179"/>
    <cellStyle name="Moneda 26 2" xfId="882"/>
    <cellStyle name="Moneda 27" xfId="180"/>
    <cellStyle name="Moneda 27 2" xfId="883"/>
    <cellStyle name="Moneda 28" xfId="181"/>
    <cellStyle name="Moneda 28 2" xfId="884"/>
    <cellStyle name="Moneda 29" xfId="182"/>
    <cellStyle name="Moneda 29 2" xfId="885"/>
    <cellStyle name="Moneda 3" xfId="5"/>
    <cellStyle name="Moneda 3 10" xfId="183"/>
    <cellStyle name="Moneda 3 10 2" xfId="887"/>
    <cellStyle name="Moneda 3 100" xfId="184"/>
    <cellStyle name="Moneda 3 100 2" xfId="888"/>
    <cellStyle name="Moneda 3 101" xfId="185"/>
    <cellStyle name="Moneda 3 101 2" xfId="889"/>
    <cellStyle name="Moneda 3 102" xfId="186"/>
    <cellStyle name="Moneda 3 102 2" xfId="890"/>
    <cellStyle name="Moneda 3 103" xfId="187"/>
    <cellStyle name="Moneda 3 103 2" xfId="891"/>
    <cellStyle name="Moneda 3 104" xfId="188"/>
    <cellStyle name="Moneda 3 104 2" xfId="892"/>
    <cellStyle name="Moneda 3 105" xfId="189"/>
    <cellStyle name="Moneda 3 105 2" xfId="893"/>
    <cellStyle name="Moneda 3 106" xfId="190"/>
    <cellStyle name="Moneda 3 106 2" xfId="894"/>
    <cellStyle name="Moneda 3 107" xfId="191"/>
    <cellStyle name="Moneda 3 107 2" xfId="895"/>
    <cellStyle name="Moneda 3 108" xfId="192"/>
    <cellStyle name="Moneda 3 108 2" xfId="896"/>
    <cellStyle name="Moneda 3 109" xfId="193"/>
    <cellStyle name="Moneda 3 109 2" xfId="897"/>
    <cellStyle name="Moneda 3 11" xfId="194"/>
    <cellStyle name="Moneda 3 11 2" xfId="898"/>
    <cellStyle name="Moneda 3 110" xfId="195"/>
    <cellStyle name="Moneda 3 110 2" xfId="899"/>
    <cellStyle name="Moneda 3 111" xfId="196"/>
    <cellStyle name="Moneda 3 111 2" xfId="900"/>
    <cellStyle name="Moneda 3 112" xfId="197"/>
    <cellStyle name="Moneda 3 112 2" xfId="901"/>
    <cellStyle name="Moneda 3 113" xfId="198"/>
    <cellStyle name="Moneda 3 113 2" xfId="902"/>
    <cellStyle name="Moneda 3 114" xfId="199"/>
    <cellStyle name="Moneda 3 114 2" xfId="903"/>
    <cellStyle name="Moneda 3 115" xfId="200"/>
    <cellStyle name="Moneda 3 115 2" xfId="904"/>
    <cellStyle name="Moneda 3 116" xfId="201"/>
    <cellStyle name="Moneda 3 116 2" xfId="905"/>
    <cellStyle name="Moneda 3 117" xfId="202"/>
    <cellStyle name="Moneda 3 117 2" xfId="906"/>
    <cellStyle name="Moneda 3 118" xfId="203"/>
    <cellStyle name="Moneda 3 118 2" xfId="907"/>
    <cellStyle name="Moneda 3 119" xfId="204"/>
    <cellStyle name="Moneda 3 119 2" xfId="7"/>
    <cellStyle name="Moneda 3 119 2 2" xfId="667"/>
    <cellStyle name="Moneda 3 119 2 3" xfId="768"/>
    <cellStyle name="Moneda 3 119 2 4" xfId="909"/>
    <cellStyle name="Moneda 3 119 3" xfId="205"/>
    <cellStyle name="Moneda 3 119 3 2" xfId="769"/>
    <cellStyle name="Moneda 3 119 3 3" xfId="910"/>
    <cellStyle name="Moneda 3 119 4" xfId="770"/>
    <cellStyle name="Moneda 3 119 4 2" xfId="911"/>
    <cellStyle name="Moneda 3 119 5" xfId="771"/>
    <cellStyle name="Moneda 3 119 6" xfId="908"/>
    <cellStyle name="Moneda 3 12" xfId="206"/>
    <cellStyle name="Moneda 3 12 2" xfId="912"/>
    <cellStyle name="Moneda 3 120" xfId="207"/>
    <cellStyle name="Moneda 3 120 2" xfId="208"/>
    <cellStyle name="Moneda 3 120 2 2" xfId="436"/>
    <cellStyle name="Moneda 3 120 2 2 2" xfId="506"/>
    <cellStyle name="Moneda 3 120 2 2 2 2" xfId="646"/>
    <cellStyle name="Moneda 3 120 2 2 2 3" xfId="1112"/>
    <cellStyle name="Moneda 3 120 2 2 3" xfId="576"/>
    <cellStyle name="Moneda 3 120 2 2 4" xfId="718"/>
    <cellStyle name="Moneda 3 120 2 2 5" xfId="773"/>
    <cellStyle name="Moneda 3 120 2 3" xfId="914"/>
    <cellStyle name="Moneda 3 120 2 4" xfId="1111"/>
    <cellStyle name="Moneda 3 120 2 5" xfId="772"/>
    <cellStyle name="Moneda 3 120 3" xfId="209"/>
    <cellStyle name="Moneda 3 120 3 2" xfId="437"/>
    <cellStyle name="Moneda 3 120 3 2 2" xfId="507"/>
    <cellStyle name="Moneda 3 120 3 2 2 2" xfId="647"/>
    <cellStyle name="Moneda 3 120 3 2 2 3" xfId="1114"/>
    <cellStyle name="Moneda 3 120 3 2 3" xfId="577"/>
    <cellStyle name="Moneda 3 120 3 2 4" xfId="719"/>
    <cellStyle name="Moneda 3 120 3 2 5" xfId="774"/>
    <cellStyle name="Moneda 3 120 3 3" xfId="915"/>
    <cellStyle name="Moneda 3 120 3 4" xfId="1113"/>
    <cellStyle name="Moneda 3 120 4" xfId="435"/>
    <cellStyle name="Moneda 3 120 4 2" xfId="505"/>
    <cellStyle name="Moneda 3 120 4 2 2" xfId="645"/>
    <cellStyle name="Moneda 3 120 4 2 3" xfId="916"/>
    <cellStyle name="Moneda 3 120 4 3" xfId="575"/>
    <cellStyle name="Moneda 3 120 4 3 2" xfId="1115"/>
    <cellStyle name="Moneda 3 120 4 4" xfId="717"/>
    <cellStyle name="Moneda 3 120 4 5" xfId="775"/>
    <cellStyle name="Moneda 3 120 5" xfId="776"/>
    <cellStyle name="Moneda 3 120 5 2" xfId="1116"/>
    <cellStyle name="Moneda 3 120 6" xfId="913"/>
    <cellStyle name="Moneda 3 120 7" xfId="1110"/>
    <cellStyle name="Moneda 3 121" xfId="210"/>
    <cellStyle name="Moneda 3 121 2" xfId="211"/>
    <cellStyle name="Moneda 3 121 2 2" xfId="439"/>
    <cellStyle name="Moneda 3 121 2 2 2" xfId="509"/>
    <cellStyle name="Moneda 3 121 2 2 2 2" xfId="649"/>
    <cellStyle name="Moneda 3 121 2 2 2 3" xfId="1119"/>
    <cellStyle name="Moneda 3 121 2 2 3" xfId="579"/>
    <cellStyle name="Moneda 3 121 2 2 4" xfId="721"/>
    <cellStyle name="Moneda 3 121 2 2 5" xfId="778"/>
    <cellStyle name="Moneda 3 121 2 3" xfId="918"/>
    <cellStyle name="Moneda 3 121 2 4" xfId="1118"/>
    <cellStyle name="Moneda 3 121 2 5" xfId="777"/>
    <cellStyle name="Moneda 3 121 3" xfId="212"/>
    <cellStyle name="Moneda 3 121 3 2" xfId="440"/>
    <cellStyle name="Moneda 3 121 3 2 2" xfId="510"/>
    <cellStyle name="Moneda 3 121 3 2 2 2" xfId="650"/>
    <cellStyle name="Moneda 3 121 3 2 2 3" xfId="1121"/>
    <cellStyle name="Moneda 3 121 3 2 3" xfId="580"/>
    <cellStyle name="Moneda 3 121 3 2 4" xfId="722"/>
    <cellStyle name="Moneda 3 121 3 2 5" xfId="779"/>
    <cellStyle name="Moneda 3 121 3 3" xfId="919"/>
    <cellStyle name="Moneda 3 121 3 4" xfId="1120"/>
    <cellStyle name="Moneda 3 121 4" xfId="438"/>
    <cellStyle name="Moneda 3 121 4 2" xfId="508"/>
    <cellStyle name="Moneda 3 121 4 2 2" xfId="648"/>
    <cellStyle name="Moneda 3 121 4 2 3" xfId="920"/>
    <cellStyle name="Moneda 3 121 4 3" xfId="578"/>
    <cellStyle name="Moneda 3 121 4 3 2" xfId="1122"/>
    <cellStyle name="Moneda 3 121 4 4" xfId="720"/>
    <cellStyle name="Moneda 3 121 4 5" xfId="780"/>
    <cellStyle name="Moneda 3 121 5" xfId="781"/>
    <cellStyle name="Moneda 3 121 5 2" xfId="1123"/>
    <cellStyle name="Moneda 3 121 6" xfId="917"/>
    <cellStyle name="Moneda 3 121 7" xfId="1117"/>
    <cellStyle name="Moneda 3 122" xfId="213"/>
    <cellStyle name="Moneda 3 122 2" xfId="783"/>
    <cellStyle name="Moneda 3 122 3" xfId="921"/>
    <cellStyle name="Moneda 3 122 4" xfId="782"/>
    <cellStyle name="Moneda 3 123" xfId="214"/>
    <cellStyle name="Moneda 3 123 2" xfId="784"/>
    <cellStyle name="Moneda 3 123 3" xfId="922"/>
    <cellStyle name="Moneda 3 124" xfId="785"/>
    <cellStyle name="Moneda 3 124 2" xfId="923"/>
    <cellStyle name="Moneda 3 125" xfId="786"/>
    <cellStyle name="Moneda 3 126" xfId="886"/>
    <cellStyle name="Moneda 3 13" xfId="215"/>
    <cellStyle name="Moneda 3 13 2" xfId="924"/>
    <cellStyle name="Moneda 3 14" xfId="216"/>
    <cellStyle name="Moneda 3 14 2" xfId="925"/>
    <cellStyle name="Moneda 3 15" xfId="217"/>
    <cellStyle name="Moneda 3 15 2" xfId="926"/>
    <cellStyle name="Moneda 3 16" xfId="218"/>
    <cellStyle name="Moneda 3 16 2" xfId="927"/>
    <cellStyle name="Moneda 3 17" xfId="219"/>
    <cellStyle name="Moneda 3 17 2" xfId="928"/>
    <cellStyle name="Moneda 3 18" xfId="220"/>
    <cellStyle name="Moneda 3 18 2" xfId="929"/>
    <cellStyle name="Moneda 3 19" xfId="221"/>
    <cellStyle name="Moneda 3 19 2" xfId="930"/>
    <cellStyle name="Moneda 3 2" xfId="222"/>
    <cellStyle name="Moneda 3 2 2" xfId="931"/>
    <cellStyle name="Moneda 3 20" xfId="223"/>
    <cellStyle name="Moneda 3 20 2" xfId="932"/>
    <cellStyle name="Moneda 3 21" xfId="224"/>
    <cellStyle name="Moneda 3 21 2" xfId="933"/>
    <cellStyle name="Moneda 3 22" xfId="225"/>
    <cellStyle name="Moneda 3 22 2" xfId="934"/>
    <cellStyle name="Moneda 3 23" xfId="226"/>
    <cellStyle name="Moneda 3 23 2" xfId="935"/>
    <cellStyle name="Moneda 3 24" xfId="227"/>
    <cellStyle name="Moneda 3 24 2" xfId="936"/>
    <cellStyle name="Moneda 3 25" xfId="228"/>
    <cellStyle name="Moneda 3 25 2" xfId="937"/>
    <cellStyle name="Moneda 3 26" xfId="229"/>
    <cellStyle name="Moneda 3 26 2" xfId="938"/>
    <cellStyle name="Moneda 3 27" xfId="230"/>
    <cellStyle name="Moneda 3 27 2" xfId="939"/>
    <cellStyle name="Moneda 3 28" xfId="231"/>
    <cellStyle name="Moneda 3 28 2" xfId="940"/>
    <cellStyle name="Moneda 3 29" xfId="232"/>
    <cellStyle name="Moneda 3 29 2" xfId="941"/>
    <cellStyle name="Moneda 3 3" xfId="233"/>
    <cellStyle name="Moneda 3 3 2" xfId="942"/>
    <cellStyle name="Moneda 3 30" xfId="234"/>
    <cellStyle name="Moneda 3 30 2" xfId="943"/>
    <cellStyle name="Moneda 3 31" xfId="235"/>
    <cellStyle name="Moneda 3 31 2" xfId="944"/>
    <cellStyle name="Moneda 3 32" xfId="236"/>
    <cellStyle name="Moneda 3 32 2" xfId="945"/>
    <cellStyle name="Moneda 3 33" xfId="237"/>
    <cellStyle name="Moneda 3 33 2" xfId="946"/>
    <cellStyle name="Moneda 3 34" xfId="238"/>
    <cellStyle name="Moneda 3 34 2" xfId="947"/>
    <cellStyle name="Moneda 3 35" xfId="239"/>
    <cellStyle name="Moneda 3 35 2" xfId="948"/>
    <cellStyle name="Moneda 3 36" xfId="240"/>
    <cellStyle name="Moneda 3 36 2" xfId="949"/>
    <cellStyle name="Moneda 3 37" xfId="241"/>
    <cellStyle name="Moneda 3 37 2" xfId="950"/>
    <cellStyle name="Moneda 3 38" xfId="242"/>
    <cellStyle name="Moneda 3 38 2" xfId="951"/>
    <cellStyle name="Moneda 3 39" xfId="243"/>
    <cellStyle name="Moneda 3 39 2" xfId="952"/>
    <cellStyle name="Moneda 3 4" xfId="244"/>
    <cellStyle name="Moneda 3 4 2" xfId="953"/>
    <cellStyle name="Moneda 3 40" xfId="245"/>
    <cellStyle name="Moneda 3 40 2" xfId="954"/>
    <cellStyle name="Moneda 3 41" xfId="246"/>
    <cellStyle name="Moneda 3 41 2" xfId="955"/>
    <cellStyle name="Moneda 3 42" xfId="247"/>
    <cellStyle name="Moneda 3 42 2" xfId="956"/>
    <cellStyle name="Moneda 3 43" xfId="248"/>
    <cellStyle name="Moneda 3 43 2" xfId="957"/>
    <cellStyle name="Moneda 3 44" xfId="249"/>
    <cellStyle name="Moneda 3 44 2" xfId="958"/>
    <cellStyle name="Moneda 3 45" xfId="250"/>
    <cellStyle name="Moneda 3 45 2" xfId="959"/>
    <cellStyle name="Moneda 3 46" xfId="251"/>
    <cellStyle name="Moneda 3 46 2" xfId="960"/>
    <cellStyle name="Moneda 3 47" xfId="252"/>
    <cellStyle name="Moneda 3 47 2" xfId="961"/>
    <cellStyle name="Moneda 3 48" xfId="253"/>
    <cellStyle name="Moneda 3 48 2" xfId="962"/>
    <cellStyle name="Moneda 3 49" xfId="254"/>
    <cellStyle name="Moneda 3 49 2" xfId="963"/>
    <cellStyle name="Moneda 3 5" xfId="255"/>
    <cellStyle name="Moneda 3 5 2" xfId="964"/>
    <cellStyle name="Moneda 3 50" xfId="256"/>
    <cellStyle name="Moneda 3 50 2" xfId="965"/>
    <cellStyle name="Moneda 3 51" xfId="257"/>
    <cellStyle name="Moneda 3 51 2" xfId="966"/>
    <cellStyle name="Moneda 3 52" xfId="258"/>
    <cellStyle name="Moneda 3 52 2" xfId="967"/>
    <cellStyle name="Moneda 3 53" xfId="259"/>
    <cellStyle name="Moneda 3 53 2" xfId="968"/>
    <cellStyle name="Moneda 3 54" xfId="260"/>
    <cellStyle name="Moneda 3 54 2" xfId="969"/>
    <cellStyle name="Moneda 3 55" xfId="261"/>
    <cellStyle name="Moneda 3 55 2" xfId="970"/>
    <cellStyle name="Moneda 3 56" xfId="262"/>
    <cellStyle name="Moneda 3 56 2" xfId="971"/>
    <cellStyle name="Moneda 3 57" xfId="263"/>
    <cellStyle name="Moneda 3 57 2" xfId="972"/>
    <cellStyle name="Moneda 3 58" xfId="264"/>
    <cellStyle name="Moneda 3 58 2" xfId="973"/>
    <cellStyle name="Moneda 3 59" xfId="265"/>
    <cellStyle name="Moneda 3 59 2" xfId="974"/>
    <cellStyle name="Moneda 3 6" xfId="266"/>
    <cellStyle name="Moneda 3 6 2" xfId="975"/>
    <cellStyle name="Moneda 3 60" xfId="267"/>
    <cellStyle name="Moneda 3 60 2" xfId="976"/>
    <cellStyle name="Moneda 3 61" xfId="268"/>
    <cellStyle name="Moneda 3 61 2" xfId="977"/>
    <cellStyle name="Moneda 3 62" xfId="269"/>
    <cellStyle name="Moneda 3 62 2" xfId="978"/>
    <cellStyle name="Moneda 3 63" xfId="270"/>
    <cellStyle name="Moneda 3 63 2" xfId="979"/>
    <cellStyle name="Moneda 3 64" xfId="271"/>
    <cellStyle name="Moneda 3 64 2" xfId="980"/>
    <cellStyle name="Moneda 3 65" xfId="272"/>
    <cellStyle name="Moneda 3 65 2" xfId="981"/>
    <cellStyle name="Moneda 3 66" xfId="273"/>
    <cellStyle name="Moneda 3 66 2" xfId="982"/>
    <cellStyle name="Moneda 3 67" xfId="274"/>
    <cellStyle name="Moneda 3 67 2" xfId="983"/>
    <cellStyle name="Moneda 3 68" xfId="275"/>
    <cellStyle name="Moneda 3 68 2" xfId="984"/>
    <cellStyle name="Moneda 3 69" xfId="276"/>
    <cellStyle name="Moneda 3 69 2" xfId="985"/>
    <cellStyle name="Moneda 3 7" xfId="277"/>
    <cellStyle name="Moneda 3 7 2" xfId="986"/>
    <cellStyle name="Moneda 3 70" xfId="278"/>
    <cellStyle name="Moneda 3 70 2" xfId="987"/>
    <cellStyle name="Moneda 3 71" xfId="279"/>
    <cellStyle name="Moneda 3 71 2" xfId="988"/>
    <cellStyle name="Moneda 3 72" xfId="280"/>
    <cellStyle name="Moneda 3 72 2" xfId="989"/>
    <cellStyle name="Moneda 3 73" xfId="281"/>
    <cellStyle name="Moneda 3 73 2" xfId="990"/>
    <cellStyle name="Moneda 3 74" xfId="282"/>
    <cellStyle name="Moneda 3 74 2" xfId="991"/>
    <cellStyle name="Moneda 3 75" xfId="283"/>
    <cellStyle name="Moneda 3 75 2" xfId="992"/>
    <cellStyle name="Moneda 3 76" xfId="284"/>
    <cellStyle name="Moneda 3 76 2" xfId="993"/>
    <cellStyle name="Moneda 3 77" xfId="285"/>
    <cellStyle name="Moneda 3 77 2" xfId="994"/>
    <cellStyle name="Moneda 3 78" xfId="286"/>
    <cellStyle name="Moneda 3 78 2" xfId="995"/>
    <cellStyle name="Moneda 3 79" xfId="287"/>
    <cellStyle name="Moneda 3 79 2" xfId="996"/>
    <cellStyle name="Moneda 3 8" xfId="288"/>
    <cellStyle name="Moneda 3 8 2" xfId="997"/>
    <cellStyle name="Moneda 3 80" xfId="289"/>
    <cellStyle name="Moneda 3 80 2" xfId="998"/>
    <cellStyle name="Moneda 3 81" xfId="290"/>
    <cellStyle name="Moneda 3 81 2" xfId="999"/>
    <cellStyle name="Moneda 3 82" xfId="291"/>
    <cellStyle name="Moneda 3 82 2" xfId="1000"/>
    <cellStyle name="Moneda 3 83" xfId="292"/>
    <cellStyle name="Moneda 3 83 2" xfId="1001"/>
    <cellStyle name="Moneda 3 84" xfId="293"/>
    <cellStyle name="Moneda 3 84 2" xfId="1002"/>
    <cellStyle name="Moneda 3 85" xfId="294"/>
    <cellStyle name="Moneda 3 85 2" xfId="1003"/>
    <cellStyle name="Moneda 3 86" xfId="295"/>
    <cellStyle name="Moneda 3 86 2" xfId="1004"/>
    <cellStyle name="Moneda 3 87" xfId="296"/>
    <cellStyle name="Moneda 3 87 2" xfId="1005"/>
    <cellStyle name="Moneda 3 88" xfId="297"/>
    <cellStyle name="Moneda 3 88 2" xfId="1006"/>
    <cellStyle name="Moneda 3 89" xfId="298"/>
    <cellStyle name="Moneda 3 89 2" xfId="1007"/>
    <cellStyle name="Moneda 3 9" xfId="299"/>
    <cellStyle name="Moneda 3 9 2" xfId="1008"/>
    <cellStyle name="Moneda 3 90" xfId="300"/>
    <cellStyle name="Moneda 3 90 2" xfId="1009"/>
    <cellStyle name="Moneda 3 91" xfId="301"/>
    <cellStyle name="Moneda 3 91 2" xfId="1010"/>
    <cellStyle name="Moneda 3 92" xfId="302"/>
    <cellStyle name="Moneda 3 92 2" xfId="1011"/>
    <cellStyle name="Moneda 3 93" xfId="303"/>
    <cellStyle name="Moneda 3 93 2" xfId="1012"/>
    <cellStyle name="Moneda 3 94" xfId="304"/>
    <cellStyle name="Moneda 3 94 2" xfId="1013"/>
    <cellStyle name="Moneda 3 95" xfId="305"/>
    <cellStyle name="Moneda 3 95 2" xfId="1014"/>
    <cellStyle name="Moneda 3 96" xfId="306"/>
    <cellStyle name="Moneda 3 96 2" xfId="1015"/>
    <cellStyle name="Moneda 3 97" xfId="307"/>
    <cellStyle name="Moneda 3 97 2" xfId="1016"/>
    <cellStyle name="Moneda 3 98" xfId="308"/>
    <cellStyle name="Moneda 3 98 2" xfId="1017"/>
    <cellStyle name="Moneda 3 99" xfId="309"/>
    <cellStyle name="Moneda 3 99 2" xfId="1018"/>
    <cellStyle name="Moneda 30" xfId="310"/>
    <cellStyle name="Moneda 30 2" xfId="1019"/>
    <cellStyle name="Moneda 31" xfId="311"/>
    <cellStyle name="Moneda 31 2" xfId="1020"/>
    <cellStyle name="Moneda 32" xfId="312"/>
    <cellStyle name="Moneda 32 2" xfId="1021"/>
    <cellStyle name="Moneda 33" xfId="313"/>
    <cellStyle name="Moneda 33 2" xfId="1022"/>
    <cellStyle name="Moneda 34" xfId="314"/>
    <cellStyle name="Moneda 34 2" xfId="1023"/>
    <cellStyle name="Moneda 35" xfId="315"/>
    <cellStyle name="Moneda 35 2" xfId="1024"/>
    <cellStyle name="Moneda 36" xfId="316"/>
    <cellStyle name="Moneda 36 2" xfId="1025"/>
    <cellStyle name="Moneda 37" xfId="317"/>
    <cellStyle name="Moneda 37 2" xfId="1026"/>
    <cellStyle name="Moneda 38" xfId="318"/>
    <cellStyle name="Moneda 38 2" xfId="319"/>
    <cellStyle name="Moneda 38 2 2" xfId="442"/>
    <cellStyle name="Moneda 38 2 2 2" xfId="512"/>
    <cellStyle name="Moneda 38 2 2 2 2" xfId="652"/>
    <cellStyle name="Moneda 38 2 2 2 3" xfId="1126"/>
    <cellStyle name="Moneda 38 2 2 3" xfId="582"/>
    <cellStyle name="Moneda 38 2 2 4" xfId="724"/>
    <cellStyle name="Moneda 38 2 2 5" xfId="788"/>
    <cellStyle name="Moneda 38 2 3" xfId="1028"/>
    <cellStyle name="Moneda 38 2 4" xfId="1125"/>
    <cellStyle name="Moneda 38 2 5" xfId="787"/>
    <cellStyle name="Moneda 38 3" xfId="320"/>
    <cellStyle name="Moneda 38 3 2" xfId="443"/>
    <cellStyle name="Moneda 38 3 2 2" xfId="513"/>
    <cellStyle name="Moneda 38 3 2 2 2" xfId="653"/>
    <cellStyle name="Moneda 38 3 2 2 3" xfId="1128"/>
    <cellStyle name="Moneda 38 3 2 3" xfId="583"/>
    <cellStyle name="Moneda 38 3 2 4" xfId="725"/>
    <cellStyle name="Moneda 38 3 2 5" xfId="789"/>
    <cellStyle name="Moneda 38 3 3" xfId="1029"/>
    <cellStyle name="Moneda 38 3 4" xfId="1127"/>
    <cellStyle name="Moneda 38 4" xfId="441"/>
    <cellStyle name="Moneda 38 4 2" xfId="511"/>
    <cellStyle name="Moneda 38 4 2 2" xfId="651"/>
    <cellStyle name="Moneda 38 4 2 3" xfId="1030"/>
    <cellStyle name="Moneda 38 4 3" xfId="581"/>
    <cellStyle name="Moneda 38 4 3 2" xfId="1129"/>
    <cellStyle name="Moneda 38 4 4" xfId="723"/>
    <cellStyle name="Moneda 38 4 5" xfId="790"/>
    <cellStyle name="Moneda 38 5" xfId="791"/>
    <cellStyle name="Moneda 38 5 2" xfId="1130"/>
    <cellStyle name="Moneda 38 6" xfId="1027"/>
    <cellStyle name="Moneda 38 7" xfId="1124"/>
    <cellStyle name="Moneda 39" xfId="321"/>
    <cellStyle name="Moneda 39 2" xfId="322"/>
    <cellStyle name="Moneda 39 2 2" xfId="445"/>
    <cellStyle name="Moneda 39 2 2 2" xfId="515"/>
    <cellStyle name="Moneda 39 2 2 2 2" xfId="655"/>
    <cellStyle name="Moneda 39 2 2 2 3" xfId="1133"/>
    <cellStyle name="Moneda 39 2 2 3" xfId="585"/>
    <cellStyle name="Moneda 39 2 2 4" xfId="727"/>
    <cellStyle name="Moneda 39 2 2 5" xfId="793"/>
    <cellStyle name="Moneda 39 2 3" xfId="1032"/>
    <cellStyle name="Moneda 39 2 4" xfId="1132"/>
    <cellStyle name="Moneda 39 2 5" xfId="792"/>
    <cellStyle name="Moneda 39 3" xfId="323"/>
    <cellStyle name="Moneda 39 3 2" xfId="446"/>
    <cellStyle name="Moneda 39 3 2 2" xfId="516"/>
    <cellStyle name="Moneda 39 3 2 2 2" xfId="656"/>
    <cellStyle name="Moneda 39 3 2 2 3" xfId="1135"/>
    <cellStyle name="Moneda 39 3 2 3" xfId="586"/>
    <cellStyle name="Moneda 39 3 2 4" xfId="728"/>
    <cellStyle name="Moneda 39 3 2 5" xfId="794"/>
    <cellStyle name="Moneda 39 3 3" xfId="1033"/>
    <cellStyle name="Moneda 39 3 4" xfId="1134"/>
    <cellStyle name="Moneda 39 4" xfId="444"/>
    <cellStyle name="Moneda 39 4 2" xfId="514"/>
    <cellStyle name="Moneda 39 4 2 2" xfId="654"/>
    <cellStyle name="Moneda 39 4 2 3" xfId="1034"/>
    <cellStyle name="Moneda 39 4 3" xfId="584"/>
    <cellStyle name="Moneda 39 4 3 2" xfId="1136"/>
    <cellStyle name="Moneda 39 4 4" xfId="726"/>
    <cellStyle name="Moneda 39 4 5" xfId="795"/>
    <cellStyle name="Moneda 39 5" xfId="796"/>
    <cellStyle name="Moneda 39 5 2" xfId="1137"/>
    <cellStyle name="Moneda 39 6" xfId="1031"/>
    <cellStyle name="Moneda 39 7" xfId="1131"/>
    <cellStyle name="Moneda 4" xfId="324"/>
    <cellStyle name="Moneda 4 2" xfId="325"/>
    <cellStyle name="Moneda 4 2 2" xfId="326"/>
    <cellStyle name="Moneda 4 2 2 2" xfId="798"/>
    <cellStyle name="Moneda 4 2 2 3" xfId="1036"/>
    <cellStyle name="Moneda 4 2 2 4" xfId="797"/>
    <cellStyle name="Moneda 4 2 3" xfId="327"/>
    <cellStyle name="Moneda 4 2 3 2" xfId="799"/>
    <cellStyle name="Moneda 4 2 3 3" xfId="1037"/>
    <cellStyle name="Moneda 4 2 4" xfId="800"/>
    <cellStyle name="Moneda 4 2 4 2" xfId="1038"/>
    <cellStyle name="Moneda 4 2 5" xfId="801"/>
    <cellStyle name="Moneda 4 2 6" xfId="1035"/>
    <cellStyle name="Moneda 4 3" xfId="328"/>
    <cellStyle name="Moneda 4 3 2" xfId="329"/>
    <cellStyle name="Moneda 4 3 2 2" xfId="803"/>
    <cellStyle name="Moneda 4 3 2 3" xfId="1040"/>
    <cellStyle name="Moneda 4 3 2 4" xfId="802"/>
    <cellStyle name="Moneda 4 3 3" xfId="330"/>
    <cellStyle name="Moneda 4 3 3 2" xfId="804"/>
    <cellStyle name="Moneda 4 3 3 3" xfId="1041"/>
    <cellStyle name="Moneda 4 3 4" xfId="805"/>
    <cellStyle name="Moneda 4 3 4 2" xfId="1042"/>
    <cellStyle name="Moneda 4 3 5" xfId="806"/>
    <cellStyle name="Moneda 4 3 6" xfId="1039"/>
    <cellStyle name="Moneda 40" xfId="331"/>
    <cellStyle name="Moneda 40 2" xfId="332"/>
    <cellStyle name="Moneda 40 2 2" xfId="448"/>
    <cellStyle name="Moneda 40 2 2 2" xfId="518"/>
    <cellStyle name="Moneda 40 2 2 2 2" xfId="658"/>
    <cellStyle name="Moneda 40 2 2 3" xfId="588"/>
    <cellStyle name="Moneda 40 2 2 4" xfId="730"/>
    <cellStyle name="Moneda 40 2 3" xfId="461"/>
    <cellStyle name="Moneda 40 2 3 2" xfId="601"/>
    <cellStyle name="Moneda 40 2 3 3" xfId="807"/>
    <cellStyle name="Moneda 40 2 4" xfId="531"/>
    <cellStyle name="Moneda 40 2 5" xfId="673"/>
    <cellStyle name="Moneda 40 3" xfId="3"/>
    <cellStyle name="Moneda 40 3 2" xfId="394"/>
    <cellStyle name="Moneda 40 3 2 2" xfId="464"/>
    <cellStyle name="Moneda 40 3 2 2 2" xfId="604"/>
    <cellStyle name="Moneda 40 3 2 3" xfId="534"/>
    <cellStyle name="Moneda 40 3 2 4" xfId="676"/>
    <cellStyle name="Moneda 40 3 3" xfId="457"/>
    <cellStyle name="Moneda 40 3 3 2" xfId="597"/>
    <cellStyle name="Moneda 40 3 4" xfId="527"/>
    <cellStyle name="Moneda 40 3 5" xfId="669"/>
    <cellStyle name="Moneda 40 4" xfId="447"/>
    <cellStyle name="Moneda 40 4 2" xfId="517"/>
    <cellStyle name="Moneda 40 4 2 2" xfId="657"/>
    <cellStyle name="Moneda 40 4 3" xfId="587"/>
    <cellStyle name="Moneda 40 4 4" xfId="729"/>
    <cellStyle name="Moneda 40 5" xfId="460"/>
    <cellStyle name="Moneda 40 5 2" xfId="600"/>
    <cellStyle name="Moneda 40 6" xfId="530"/>
    <cellStyle name="Moneda 40 7" xfId="672"/>
    <cellStyle name="Moneda 41" xfId="333"/>
    <cellStyle name="Moneda 41 2" xfId="449"/>
    <cellStyle name="Moneda 41 2 2" xfId="519"/>
    <cellStyle name="Moneda 41 2 2 2" xfId="659"/>
    <cellStyle name="Moneda 41 2 3" xfId="589"/>
    <cellStyle name="Moneda 41 2 4" xfId="731"/>
    <cellStyle name="Moneda 41 3" xfId="462"/>
    <cellStyle name="Moneda 41 3 2" xfId="602"/>
    <cellStyle name="Moneda 41 4" xfId="532"/>
    <cellStyle name="Moneda 41 5" xfId="674"/>
    <cellStyle name="Moneda 41 6" xfId="808"/>
    <cellStyle name="Moneda 42" xfId="4"/>
    <cellStyle name="Moneda 42 2" xfId="395"/>
    <cellStyle name="Moneda 42 2 2" xfId="465"/>
    <cellStyle name="Moneda 42 2 2 2" xfId="605"/>
    <cellStyle name="Moneda 42 2 3" xfId="535"/>
    <cellStyle name="Moneda 42 2 4" xfId="677"/>
    <cellStyle name="Moneda 42 3" xfId="458"/>
    <cellStyle name="Moneda 42 3 2" xfId="598"/>
    <cellStyle name="Moneda 42 4" xfId="528"/>
    <cellStyle name="Moneda 42 5" xfId="670"/>
    <cellStyle name="Moneda 43" xfId="6"/>
    <cellStyle name="Moneda 43 2" xfId="396"/>
    <cellStyle name="Moneda 43 2 2" xfId="466"/>
    <cellStyle name="Moneda 43 2 2 2" xfId="606"/>
    <cellStyle name="Moneda 43 2 3" xfId="536"/>
    <cellStyle name="Moneda 43 2 4" xfId="678"/>
    <cellStyle name="Moneda 43 3" xfId="459"/>
    <cellStyle name="Moneda 43 3 2" xfId="599"/>
    <cellStyle name="Moneda 43 4" xfId="529"/>
    <cellStyle name="Moneda 43 5" xfId="671"/>
    <cellStyle name="Moneda 44" xfId="393"/>
    <cellStyle name="Moneda 44 2" xfId="463"/>
    <cellStyle name="Moneda 44 2 2" xfId="603"/>
    <cellStyle name="Moneda 44 3" xfId="533"/>
    <cellStyle name="Moneda 44 4" xfId="675"/>
    <cellStyle name="Moneda 45" xfId="456"/>
    <cellStyle name="Moneda 45 2" xfId="596"/>
    <cellStyle name="Moneda 45 3" xfId="809"/>
    <cellStyle name="Moneda 46" xfId="526"/>
    <cellStyle name="Moneda 46 2" xfId="1062"/>
    <cellStyle name="Moneda 47" xfId="668"/>
    <cellStyle name="Moneda 48" xfId="1167"/>
    <cellStyle name="Moneda 5" xfId="334"/>
    <cellStyle name="Moneda 5 2" xfId="335"/>
    <cellStyle name="Moneda 5 2 2" xfId="810"/>
    <cellStyle name="Moneda 5 2 3" xfId="1044"/>
    <cellStyle name="Moneda 5 3" xfId="811"/>
    <cellStyle name="Moneda 5 4" xfId="1043"/>
    <cellStyle name="Moneda 6" xfId="336"/>
    <cellStyle name="Moneda 6 2" xfId="337"/>
    <cellStyle name="Moneda 6 2 2" xfId="338"/>
    <cellStyle name="Moneda 6 2 2 2" xfId="451"/>
    <cellStyle name="Moneda 6 2 2 2 2" xfId="521"/>
    <cellStyle name="Moneda 6 2 2 2 2 2" xfId="661"/>
    <cellStyle name="Moneda 6 2 2 2 2 3" xfId="1140"/>
    <cellStyle name="Moneda 6 2 2 2 3" xfId="591"/>
    <cellStyle name="Moneda 6 2 2 2 4" xfId="733"/>
    <cellStyle name="Moneda 6 2 2 2 5" xfId="813"/>
    <cellStyle name="Moneda 6 2 2 3" xfId="1047"/>
    <cellStyle name="Moneda 6 2 2 4" xfId="1139"/>
    <cellStyle name="Moneda 6 2 2 5" xfId="812"/>
    <cellStyle name="Moneda 6 2 3" xfId="339"/>
    <cellStyle name="Moneda 6 2 3 2" xfId="452"/>
    <cellStyle name="Moneda 6 2 3 2 2" xfId="522"/>
    <cellStyle name="Moneda 6 2 3 2 2 2" xfId="662"/>
    <cellStyle name="Moneda 6 2 3 2 2 3" xfId="1142"/>
    <cellStyle name="Moneda 6 2 3 2 3" xfId="592"/>
    <cellStyle name="Moneda 6 2 3 2 4" xfId="734"/>
    <cellStyle name="Moneda 6 2 3 2 5" xfId="814"/>
    <cellStyle name="Moneda 6 2 3 3" xfId="1048"/>
    <cellStyle name="Moneda 6 2 3 4" xfId="1141"/>
    <cellStyle name="Moneda 6 2 4" xfId="450"/>
    <cellStyle name="Moneda 6 2 4 2" xfId="520"/>
    <cellStyle name="Moneda 6 2 4 2 2" xfId="660"/>
    <cellStyle name="Moneda 6 2 4 2 3" xfId="1049"/>
    <cellStyle name="Moneda 6 2 4 3" xfId="590"/>
    <cellStyle name="Moneda 6 2 4 3 2" xfId="1143"/>
    <cellStyle name="Moneda 6 2 4 4" xfId="732"/>
    <cellStyle name="Moneda 6 2 4 5" xfId="815"/>
    <cellStyle name="Moneda 6 2 5" xfId="816"/>
    <cellStyle name="Moneda 6 2 5 2" xfId="1144"/>
    <cellStyle name="Moneda 6 2 6" xfId="1046"/>
    <cellStyle name="Moneda 6 2 7" xfId="1138"/>
    <cellStyle name="Moneda 6 3" xfId="340"/>
    <cellStyle name="Moneda 6 3 2" xfId="341"/>
    <cellStyle name="Moneda 6 3 2 2" xfId="454"/>
    <cellStyle name="Moneda 6 3 2 2 2" xfId="524"/>
    <cellStyle name="Moneda 6 3 2 2 2 2" xfId="664"/>
    <cellStyle name="Moneda 6 3 2 2 2 3" xfId="1147"/>
    <cellStyle name="Moneda 6 3 2 2 3" xfId="594"/>
    <cellStyle name="Moneda 6 3 2 2 4" xfId="736"/>
    <cellStyle name="Moneda 6 3 2 2 5" xfId="818"/>
    <cellStyle name="Moneda 6 3 2 3" xfId="1051"/>
    <cellStyle name="Moneda 6 3 2 4" xfId="1146"/>
    <cellStyle name="Moneda 6 3 2 5" xfId="817"/>
    <cellStyle name="Moneda 6 3 3" xfId="342"/>
    <cellStyle name="Moneda 6 3 3 2" xfId="455"/>
    <cellStyle name="Moneda 6 3 3 2 2" xfId="525"/>
    <cellStyle name="Moneda 6 3 3 2 2 2" xfId="665"/>
    <cellStyle name="Moneda 6 3 3 2 2 3" xfId="1149"/>
    <cellStyle name="Moneda 6 3 3 2 3" xfId="595"/>
    <cellStyle name="Moneda 6 3 3 2 4" xfId="737"/>
    <cellStyle name="Moneda 6 3 3 2 5" xfId="819"/>
    <cellStyle name="Moneda 6 3 3 3" xfId="1052"/>
    <cellStyle name="Moneda 6 3 3 4" xfId="1148"/>
    <cellStyle name="Moneda 6 3 4" xfId="453"/>
    <cellStyle name="Moneda 6 3 4 2" xfId="523"/>
    <cellStyle name="Moneda 6 3 4 2 2" xfId="663"/>
    <cellStyle name="Moneda 6 3 4 2 3" xfId="1053"/>
    <cellStyle name="Moneda 6 3 4 3" xfId="593"/>
    <cellStyle name="Moneda 6 3 4 3 2" xfId="1150"/>
    <cellStyle name="Moneda 6 3 4 4" xfId="735"/>
    <cellStyle name="Moneda 6 3 4 5" xfId="820"/>
    <cellStyle name="Moneda 6 3 5" xfId="821"/>
    <cellStyle name="Moneda 6 3 5 2" xfId="1151"/>
    <cellStyle name="Moneda 6 3 6" xfId="1050"/>
    <cellStyle name="Moneda 6 3 7" xfId="1145"/>
    <cellStyle name="Moneda 6 4" xfId="1045"/>
    <cellStyle name="Moneda 7" xfId="343"/>
    <cellStyle name="Moneda 7 2" xfId="1054"/>
    <cellStyle name="Moneda 8" xfId="344"/>
    <cellStyle name="Moneda 8 2" xfId="1055"/>
    <cellStyle name="Moneda 9" xfId="345"/>
    <cellStyle name="Moneda 9 2" xfId="1056"/>
    <cellStyle name="Monetario" xfId="346"/>
    <cellStyle name="Monetario0" xfId="347"/>
    <cellStyle name="Neutral 2" xfId="348"/>
    <cellStyle name="Normal" xfId="0" builtinId="0"/>
    <cellStyle name="Normal 11" xfId="349"/>
    <cellStyle name="Normal 2" xfId="350"/>
    <cellStyle name="Normal 2 2" xfId="351"/>
    <cellStyle name="Normal 2 2 2" xfId="352"/>
    <cellStyle name="Normal 2 2 3" xfId="353"/>
    <cellStyle name="Normal 2 2 4" xfId="1170"/>
    <cellStyle name="Normal 2 3" xfId="354"/>
    <cellStyle name="Normal 2 4" xfId="355"/>
    <cellStyle name="Normal 2 4 2" xfId="356"/>
    <cellStyle name="Normal 2 5" xfId="357"/>
    <cellStyle name="Normal 2 5 2" xfId="358"/>
    <cellStyle name="Normal 2 5 3" xfId="359"/>
    <cellStyle name="Normal 2 6" xfId="1057"/>
    <cellStyle name="Normal 2 6 2" xfId="1185"/>
    <cellStyle name="Normal 3" xfId="360"/>
    <cellStyle name="Normal 3 2" xfId="361"/>
    <cellStyle name="Normal 3 2 2" xfId="392"/>
    <cellStyle name="Normal 3 3" xfId="1172"/>
    <cellStyle name="Normal 3 4" xfId="1171"/>
    <cellStyle name="Normal 4" xfId="362"/>
    <cellStyle name="Normal 4 3" xfId="391"/>
    <cellStyle name="Normal 5" xfId="363"/>
    <cellStyle name="Normal 6" xfId="1058"/>
    <cellStyle name="Normal 6 2" xfId="1059"/>
    <cellStyle name="Normal 7" xfId="1060"/>
    <cellStyle name="Normal 7 2" xfId="1159"/>
    <cellStyle name="Normal 7 2 2" xfId="1173"/>
    <cellStyle name="Normal 8" xfId="1162"/>
    <cellStyle name="Normal 9" xfId="1187"/>
    <cellStyle name="Normal 98" xfId="364"/>
    <cellStyle name="Notas 2" xfId="365"/>
    <cellStyle name="Notas 2 2" xfId="1152"/>
    <cellStyle name="Note" xfId="366"/>
    <cellStyle name="Note 2" xfId="1153"/>
    <cellStyle name="Output" xfId="367"/>
    <cellStyle name="Output 2" xfId="1154"/>
    <cellStyle name="Porcentaje" xfId="1188" builtinId="5"/>
    <cellStyle name="Porcentaje 2" xfId="368"/>
    <cellStyle name="Porcentaje 3" xfId="369"/>
    <cellStyle name="Porcentaje 3 2" xfId="822"/>
    <cellStyle name="Porcentaje 4" xfId="370"/>
    <cellStyle name="Porcentaje 4 2" xfId="823"/>
    <cellStyle name="Porcentaje 5" xfId="824"/>
    <cellStyle name="Porcentaje 6" xfId="1174"/>
    <cellStyle name="Porcentual 2" xfId="371"/>
    <cellStyle name="Porcentual 2 2" xfId="372"/>
    <cellStyle name="Porcentual 3" xfId="373"/>
    <cellStyle name="Porcentual 3 2" xfId="374"/>
    <cellStyle name="Punto" xfId="375"/>
    <cellStyle name="Punto0" xfId="376"/>
    <cellStyle name="Salida 2" xfId="377"/>
    <cellStyle name="Salida 2 2" xfId="1155"/>
    <cellStyle name="Texto de advertencia 2" xfId="378"/>
    <cellStyle name="Texto explicativo 2" xfId="379"/>
    <cellStyle name="Title" xfId="380"/>
    <cellStyle name="Titulo" xfId="381"/>
    <cellStyle name="Título 1 2" xfId="382"/>
    <cellStyle name="Titulo 2" xfId="1061"/>
    <cellStyle name="Titulo 2 2" xfId="1160"/>
    <cellStyle name="Título 2 2" xfId="383"/>
    <cellStyle name="Título 2 3" xfId="1175"/>
    <cellStyle name="Título 2 4" xfId="1178"/>
    <cellStyle name="Título 2 5" xfId="1179"/>
    <cellStyle name="Título 2 6" xfId="1183"/>
    <cellStyle name="Título 2 7" xfId="1186"/>
    <cellStyle name="Título 3 2" xfId="384"/>
    <cellStyle name="Título 4" xfId="385"/>
    <cellStyle name="Título 5" xfId="1176"/>
    <cellStyle name="Título 6" xfId="1177"/>
    <cellStyle name="Título 7" xfId="1180"/>
    <cellStyle name="Título 8" xfId="1181"/>
    <cellStyle name="Título 9" xfId="1184"/>
    <cellStyle name="Total 2" xfId="386"/>
    <cellStyle name="Total 2 2" xfId="387"/>
    <cellStyle name="Total 2 2 2" xfId="1156"/>
    <cellStyle name="Total 2 3" xfId="388"/>
    <cellStyle name="Total 2 3 2" xfId="1157"/>
    <cellStyle name="Warning Text" xfId="389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2FE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43296</xdr:colOff>
      <xdr:row>2</xdr:row>
      <xdr:rowOff>0</xdr:rowOff>
    </xdr:from>
    <xdr:to>
      <xdr:col>9</xdr:col>
      <xdr:colOff>995796</xdr:colOff>
      <xdr:row>5</xdr:row>
      <xdr:rowOff>346364</xdr:rowOff>
    </xdr:to>
    <xdr:sp macro="" textlink="">
      <xdr:nvSpPr>
        <xdr:cNvPr id="6" name="Rectángulo 5"/>
        <xdr:cNvSpPr/>
      </xdr:nvSpPr>
      <xdr:spPr>
        <a:xfrm>
          <a:off x="800966" y="779318"/>
          <a:ext cx="21431250" cy="1515341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								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43296</xdr:colOff>
      <xdr:row>3</xdr:row>
      <xdr:rowOff>86591</xdr:rowOff>
    </xdr:from>
    <xdr:to>
      <xdr:col>2</xdr:col>
      <xdr:colOff>2154671</xdr:colOff>
      <xdr:row>5</xdr:row>
      <xdr:rowOff>75623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1991591" y="1255568"/>
          <a:ext cx="2111375" cy="768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2376921</xdr:colOff>
      <xdr:row>3</xdr:row>
      <xdr:rowOff>245341</xdr:rowOff>
    </xdr:from>
    <xdr:to>
      <xdr:col>2</xdr:col>
      <xdr:colOff>3996170</xdr:colOff>
      <xdr:row>5</xdr:row>
      <xdr:rowOff>18473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5216" y="1414318"/>
          <a:ext cx="1619249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2</xdr:row>
      <xdr:rowOff>254000</xdr:rowOff>
    </xdr:from>
    <xdr:to>
      <xdr:col>9</xdr:col>
      <xdr:colOff>1269999</xdr:colOff>
      <xdr:row>6</xdr:row>
      <xdr:rowOff>362239</xdr:rowOff>
    </xdr:to>
    <xdr:sp macro="" textlink="">
      <xdr:nvSpPr>
        <xdr:cNvPr id="6" name="Rectángulo 5"/>
        <xdr:cNvSpPr/>
      </xdr:nvSpPr>
      <xdr:spPr>
        <a:xfrm>
          <a:off x="793749" y="1016000"/>
          <a:ext cx="23860125" cy="1632239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								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412749</xdr:colOff>
      <xdr:row>4</xdr:row>
      <xdr:rowOff>0</xdr:rowOff>
    </xdr:from>
    <xdr:to>
      <xdr:col>2</xdr:col>
      <xdr:colOff>2524124</xdr:colOff>
      <xdr:row>5</xdr:row>
      <xdr:rowOff>370032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2349499" y="1524000"/>
          <a:ext cx="2111375" cy="75103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2746374</xdr:colOff>
      <xdr:row>4</xdr:row>
      <xdr:rowOff>158750</xdr:rowOff>
    </xdr:from>
    <xdr:to>
      <xdr:col>2</xdr:col>
      <xdr:colOff>4365623</xdr:colOff>
      <xdr:row>5</xdr:row>
      <xdr:rowOff>312882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3124" y="1682750"/>
          <a:ext cx="1619249" cy="5351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190500</xdr:rowOff>
    </xdr:from>
    <xdr:to>
      <xdr:col>8</xdr:col>
      <xdr:colOff>1254124</xdr:colOff>
      <xdr:row>6</xdr:row>
      <xdr:rowOff>362239</xdr:rowOff>
    </xdr:to>
    <xdr:sp macro="" textlink="">
      <xdr:nvSpPr>
        <xdr:cNvPr id="6" name="Rectángulo 5"/>
        <xdr:cNvSpPr/>
      </xdr:nvSpPr>
      <xdr:spPr>
        <a:xfrm>
          <a:off x="0" y="952500"/>
          <a:ext cx="27574874" cy="1695739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								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952500</xdr:colOff>
      <xdr:row>4</xdr:row>
      <xdr:rowOff>0</xdr:rowOff>
    </xdr:from>
    <xdr:to>
      <xdr:col>1</xdr:col>
      <xdr:colOff>3063875</xdr:colOff>
      <xdr:row>5</xdr:row>
      <xdr:rowOff>370032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2127250" y="1524000"/>
          <a:ext cx="2111375" cy="75103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3286125</xdr:colOff>
      <xdr:row>4</xdr:row>
      <xdr:rowOff>158750</xdr:rowOff>
    </xdr:from>
    <xdr:to>
      <xdr:col>1</xdr:col>
      <xdr:colOff>4905374</xdr:colOff>
      <xdr:row>5</xdr:row>
      <xdr:rowOff>312882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0875" y="1682750"/>
          <a:ext cx="1619249" cy="5351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174625</xdr:rowOff>
    </xdr:from>
    <xdr:to>
      <xdr:col>9</xdr:col>
      <xdr:colOff>15875</xdr:colOff>
      <xdr:row>6</xdr:row>
      <xdr:rowOff>365125</xdr:rowOff>
    </xdr:to>
    <xdr:sp macro="" textlink="">
      <xdr:nvSpPr>
        <xdr:cNvPr id="6" name="Rectángulo 5"/>
        <xdr:cNvSpPr/>
      </xdr:nvSpPr>
      <xdr:spPr>
        <a:xfrm>
          <a:off x="0" y="635000"/>
          <a:ext cx="20875625" cy="1714500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								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1016000</xdr:colOff>
      <xdr:row>3</xdr:row>
      <xdr:rowOff>349250</xdr:rowOff>
    </xdr:from>
    <xdr:to>
      <xdr:col>1</xdr:col>
      <xdr:colOff>3127375</xdr:colOff>
      <xdr:row>5</xdr:row>
      <xdr:rowOff>338282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2190750" y="1190625"/>
          <a:ext cx="2111375" cy="75103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3349625</xdr:colOff>
      <xdr:row>4</xdr:row>
      <xdr:rowOff>127000</xdr:rowOff>
    </xdr:from>
    <xdr:to>
      <xdr:col>1</xdr:col>
      <xdr:colOff>4968874</xdr:colOff>
      <xdr:row>5</xdr:row>
      <xdr:rowOff>281132</xdr:rowOff>
    </xdr:to>
    <xdr:pic>
      <xdr:nvPicPr>
        <xdr:cNvPr id="10" name="Imagen 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1349375"/>
          <a:ext cx="1619249" cy="5351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190500</xdr:rowOff>
    </xdr:from>
    <xdr:to>
      <xdr:col>9</xdr:col>
      <xdr:colOff>0</xdr:colOff>
      <xdr:row>6</xdr:row>
      <xdr:rowOff>365125</xdr:rowOff>
    </xdr:to>
    <xdr:sp macro="" textlink="">
      <xdr:nvSpPr>
        <xdr:cNvPr id="3" name="Rectángulo 2"/>
        <xdr:cNvSpPr/>
      </xdr:nvSpPr>
      <xdr:spPr>
        <a:xfrm>
          <a:off x="0" y="952500"/>
          <a:ext cx="22399625" cy="1698625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								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1031875</xdr:colOff>
      <xdr:row>3</xdr:row>
      <xdr:rowOff>365125</xdr:rowOff>
    </xdr:from>
    <xdr:to>
      <xdr:col>1</xdr:col>
      <xdr:colOff>3143250</xdr:colOff>
      <xdr:row>5</xdr:row>
      <xdr:rowOff>354157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2206625" y="1508125"/>
          <a:ext cx="2111375" cy="75103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3365500</xdr:colOff>
      <xdr:row>4</xdr:row>
      <xdr:rowOff>142875</xdr:rowOff>
    </xdr:from>
    <xdr:to>
      <xdr:col>1</xdr:col>
      <xdr:colOff>4984749</xdr:colOff>
      <xdr:row>5</xdr:row>
      <xdr:rowOff>297007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0250" y="1666875"/>
          <a:ext cx="1619249" cy="5351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</xdr:row>
      <xdr:rowOff>206375</xdr:rowOff>
    </xdr:from>
    <xdr:to>
      <xdr:col>8</xdr:col>
      <xdr:colOff>746125</xdr:colOff>
      <xdr:row>6</xdr:row>
      <xdr:rowOff>362239</xdr:rowOff>
    </xdr:to>
    <xdr:sp macro="" textlink="">
      <xdr:nvSpPr>
        <xdr:cNvPr id="3" name="Rectángulo 2"/>
        <xdr:cNvSpPr/>
      </xdr:nvSpPr>
      <xdr:spPr>
        <a:xfrm>
          <a:off x="15875" y="730250"/>
          <a:ext cx="24130000" cy="1679864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								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1079500</xdr:colOff>
      <xdr:row>3</xdr:row>
      <xdr:rowOff>365125</xdr:rowOff>
    </xdr:from>
    <xdr:to>
      <xdr:col>1</xdr:col>
      <xdr:colOff>3190875</xdr:colOff>
      <xdr:row>5</xdr:row>
      <xdr:rowOff>354157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2254250" y="1270000"/>
          <a:ext cx="2111375" cy="75103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3413125</xdr:colOff>
      <xdr:row>4</xdr:row>
      <xdr:rowOff>142875</xdr:rowOff>
    </xdr:from>
    <xdr:to>
      <xdr:col>1</xdr:col>
      <xdr:colOff>5032374</xdr:colOff>
      <xdr:row>5</xdr:row>
      <xdr:rowOff>297007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7875" y="1428750"/>
          <a:ext cx="1619249" cy="5351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mdefiori/Desktop/Ituzaingo/Base%20ITU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Users/mdefiori/Desktop/Base%20Oct%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f-my.sharepoint.com/10.10.12.2/Oficinas/Gerencia%20Tecnica/Dep%20Computos%20y%20presupuestos/COMPUTOS%20Y%20PRESUPUESTOS%20DE%20OBRAS/OLAVARRIA%20240/Base%20Costos%20%20Olavarria%2024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Cascada"/>
      <sheetName val="Mano de Obra"/>
      <sheetName val="Insumos"/>
      <sheetName val="Maquinas"/>
      <sheetName val="Parámetros"/>
      <sheetName val="Analisis"/>
      <sheetName val="Ver Analisis"/>
      <sheetName val="Tareas"/>
      <sheetName val="Presupuesto Detallado"/>
      <sheetName val="Calculos"/>
      <sheetName val="AnalisisN"/>
      <sheetName val="STD"/>
      <sheetName val="Shortcuts"/>
      <sheetName val="user pass"/>
      <sheetName val="IP"/>
      <sheetName val="Div Materiales"/>
      <sheetName val="Detalle Maquina"/>
      <sheetName val="InsumosProy"/>
      <sheetName val="Presupuesto"/>
      <sheetName val="Presupuesto Cliente"/>
      <sheetName val="AnalisisProy"/>
      <sheetName val="Gantt de Tareas"/>
      <sheetName val="Gantt"/>
      <sheetName val="TDEM"/>
      <sheetName val="TDEMCANT"/>
      <sheetName val="TDR"/>
      <sheetName val="Explosion"/>
      <sheetName val="Explosión Periódica"/>
      <sheetName val="Temporal"/>
      <sheetName val="Lista"/>
      <sheetName val="Tipo Contenido"/>
      <sheetName val="Familia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ListadoAnalisis"/>
      <sheetName val="ExplosionAuxiliar"/>
      <sheetName val="Tabla Dinamica"/>
      <sheetName val="Base ITU"/>
    </sheetNames>
    <sheetDataSet>
      <sheetData sheetId="0" refreshError="1"/>
      <sheetData sheetId="1" refreshError="1"/>
      <sheetData sheetId="2" refreshError="1">
        <row r="4">
          <cell r="C4">
            <v>44044</v>
          </cell>
        </row>
        <row r="5">
          <cell r="C5">
            <v>1.1536</v>
          </cell>
        </row>
        <row r="13">
          <cell r="H13">
            <v>609.56138389610385</v>
          </cell>
        </row>
        <row r="14">
          <cell r="H14">
            <v>534.76377932467528</v>
          </cell>
        </row>
        <row r="15">
          <cell r="H15">
            <v>501.14300675324671</v>
          </cell>
        </row>
        <row r="16">
          <cell r="H16">
            <v>468.58057475324659</v>
          </cell>
        </row>
      </sheetData>
      <sheetData sheetId="3" refreshError="1">
        <row r="1">
          <cell r="A1" t="str">
            <v>INSUMOS</v>
          </cell>
          <cell r="J1">
            <v>0</v>
          </cell>
        </row>
        <row r="2">
          <cell r="G2" t="str">
            <v>Dólar</v>
          </cell>
          <cell r="H2">
            <v>77.62</v>
          </cell>
          <cell r="I2" t="str">
            <v>Fecha</v>
          </cell>
          <cell r="J2">
            <v>44062</v>
          </cell>
        </row>
        <row r="4">
          <cell r="A4" t="str">
            <v>CODIGO</v>
          </cell>
          <cell r="B4" t="str">
            <v>INSUMO</v>
          </cell>
          <cell r="C4" t="str">
            <v>UNIDAD</v>
          </cell>
          <cell r="D4" t="str">
            <v>COSTO</v>
          </cell>
          <cell r="E4" t="str">
            <v>FECHA</v>
          </cell>
          <cell r="F4" t="str">
            <v>FUENTE</v>
          </cell>
          <cell r="G4" t="str">
            <v>FAMILIA</v>
          </cell>
          <cell r="H4" t="str">
            <v>DIVISION</v>
          </cell>
          <cell r="I4" t="str">
            <v>SELECCIÓN</v>
          </cell>
          <cell r="J4" t="str">
            <v>CODIGO DE FUENTE</v>
          </cell>
        </row>
        <row r="5">
          <cell r="A5" t="str">
            <v>I1000</v>
          </cell>
          <cell r="B5" t="str">
            <v>Cal Hidráulica En Polvo x 20 kg</v>
          </cell>
          <cell r="C5" t="str">
            <v>kg</v>
          </cell>
          <cell r="D5">
            <v>14.049200000000001</v>
          </cell>
          <cell r="E5">
            <v>44044</v>
          </cell>
          <cell r="F5" t="str">
            <v>MERCADO LIBRE</v>
          </cell>
          <cell r="G5" t="str">
            <v>01_MATERIALES</v>
          </cell>
          <cell r="H5" t="str">
            <v>AGLOMERANTES</v>
          </cell>
          <cell r="J5" t="str">
            <v>https://articulo.mercadolibre.com.ar/MLA-760587271-cal-cacique-20kg-5-baldes-zona-sur-hidraulica-_JM#position=1&amp;type=item&amp;tracking_id=0c4d3349-a76b-4f07-8ca2-a9598e79e3bb</v>
          </cell>
        </row>
        <row r="6">
          <cell r="A6" t="str">
            <v>I1001</v>
          </cell>
          <cell r="B6" t="str">
            <v>Cemento Portland x 50 kg</v>
          </cell>
          <cell r="C6" t="str">
            <v>kg</v>
          </cell>
          <cell r="D6">
            <v>10.3306</v>
          </cell>
          <cell r="E6">
            <v>44044</v>
          </cell>
          <cell r="F6" t="str">
            <v>MERCADO LIBRE</v>
          </cell>
          <cell r="G6" t="str">
            <v>01_MATERIALES</v>
          </cell>
          <cell r="H6" t="str">
            <v>AGLOMERANTES</v>
          </cell>
          <cell r="J6" t="str">
            <v>https://articulo.mercadolibre.com.ar/MLA-640650570-bolsa-cemento-avellaneda-x-50-kg-_JM?quantity=1#position=2&amp;type=item&amp;tracking_id=be4c2a51-33cf-4f40-ad59-0f42eddaea57</v>
          </cell>
        </row>
        <row r="7">
          <cell r="A7" t="str">
            <v>I1002</v>
          </cell>
          <cell r="B7" t="str">
            <v>Arena X M3 A Granel</v>
          </cell>
          <cell r="C7" t="str">
            <v>m3</v>
          </cell>
          <cell r="D7">
            <v>1446.2809999999999</v>
          </cell>
          <cell r="E7">
            <v>44044</v>
          </cell>
          <cell r="F7" t="str">
            <v>MERCADO LIBRE</v>
          </cell>
          <cell r="G7" t="str">
            <v>01_MATERIALES</v>
          </cell>
          <cell r="H7" t="str">
            <v>ARIDO</v>
          </cell>
          <cell r="J7" t="str">
            <v>https://articulo.mercadolibre.com.ar/MLA-755667154-arena-suelta-a-granel-por-m3-construccion-zona-norte-_JM#position=18&amp;type=item&amp;tracking_id=1c44efc1-f9b3-4cc5-8a81-2b65070d9863</v>
          </cell>
        </row>
        <row r="8">
          <cell r="A8" t="str">
            <v>I1003</v>
          </cell>
          <cell r="B8" t="str">
            <v>Ladrillo Comun</v>
          </cell>
          <cell r="C8" t="str">
            <v>u</v>
          </cell>
          <cell r="D8">
            <v>7.4379999999999997</v>
          </cell>
          <cell r="E8">
            <v>44044</v>
          </cell>
          <cell r="F8" t="str">
            <v>MERCADO LIBRE</v>
          </cell>
          <cell r="G8" t="str">
            <v>01_MATERIALES</v>
          </cell>
          <cell r="H8" t="str">
            <v>LADRILLO</v>
          </cell>
          <cell r="J8" t="str">
            <v>https://articulo.mercadolibre.com.ar/MLA-757937725-ladrillo-comun-x-1000-unidades-materiales-moreno-_JM?quantity=1#position=14&amp;type=item&amp;tracking_id=6c31700e-7e89-4403-bc6c-abc58067fbd4</v>
          </cell>
        </row>
        <row r="9">
          <cell r="A9" t="str">
            <v>I1004</v>
          </cell>
          <cell r="B9" t="str">
            <v>Oficial</v>
          </cell>
          <cell r="C9" t="str">
            <v>hs</v>
          </cell>
          <cell r="D9">
            <v>534.76377932467528</v>
          </cell>
          <cell r="E9">
            <v>44044</v>
          </cell>
          <cell r="F9" t="str">
            <v>Mano de Obra</v>
          </cell>
          <cell r="G9" t="str">
            <v>02_MANO_DE_OBRA</v>
          </cell>
          <cell r="H9" t="str">
            <v>MANO DE OBRA PROPIA</v>
          </cell>
          <cell r="J9" t="str">
            <v>OFI</v>
          </cell>
        </row>
        <row r="10">
          <cell r="A10" t="str">
            <v>I1005</v>
          </cell>
          <cell r="B10" t="str">
            <v>Ayudante</v>
          </cell>
          <cell r="C10" t="str">
            <v>hs</v>
          </cell>
          <cell r="D10">
            <v>468.58057475324659</v>
          </cell>
          <cell r="E10">
            <v>44044</v>
          </cell>
          <cell r="F10" t="str">
            <v>Mano de Obra</v>
          </cell>
          <cell r="G10" t="str">
            <v>02_MANO_DE_OBRA</v>
          </cell>
          <cell r="H10" t="str">
            <v>MANO DE OBRA PROPIA</v>
          </cell>
          <cell r="J10" t="str">
            <v>AYU</v>
          </cell>
        </row>
        <row r="11">
          <cell r="A11" t="str">
            <v>I1006</v>
          </cell>
          <cell r="B11" t="str">
            <v>Ladrillo Hueco 8X18X33</v>
          </cell>
          <cell r="C11" t="str">
            <v>u</v>
          </cell>
          <cell r="D11">
            <v>23.2562</v>
          </cell>
          <cell r="E11">
            <v>44044</v>
          </cell>
          <cell r="F11" t="str">
            <v>MERCADO LIBRE</v>
          </cell>
          <cell r="G11" t="str">
            <v>01_MATERIALES</v>
          </cell>
          <cell r="H11" t="str">
            <v>LADRILLO</v>
          </cell>
          <cell r="J11" t="str">
            <v>https://articulo.mercadolibre.com.ar/MLA-810428408-ladrillo-hueco-8x18x33-6-agujeros-servicer-sa-_JM?quantity=1#position=4&amp;type=item&amp;tracking_id=267a1946-57bd-47b2-9862-b00d327e2500</v>
          </cell>
        </row>
        <row r="12">
          <cell r="A12" t="str">
            <v>I1007</v>
          </cell>
          <cell r="B12" t="str">
            <v>Ladrillo Hueco 12X18X33</v>
          </cell>
          <cell r="C12" t="str">
            <v>u</v>
          </cell>
          <cell r="D12">
            <v>28.894600000000001</v>
          </cell>
          <cell r="E12">
            <v>44044</v>
          </cell>
          <cell r="F12" t="str">
            <v>MERCADO LIBRE</v>
          </cell>
          <cell r="G12" t="str">
            <v>01_MATERIALES</v>
          </cell>
          <cell r="H12" t="str">
            <v>LADRILLO</v>
          </cell>
          <cell r="J12" t="str">
            <v>https://articulo.mercadolibre.com.ar/MLA-797258965-ladrillo-hueco-12x18x33-9t-materiales-nuciari-_JM?quantity=1#position=18&amp;type=item&amp;tracking_id=49cea6f3-cd1d-44a2-96bc-d196f91d3de1</v>
          </cell>
        </row>
        <row r="13">
          <cell r="A13" t="str">
            <v>I1009</v>
          </cell>
          <cell r="B13" t="str">
            <v>Hormigon Elaborado H21</v>
          </cell>
          <cell r="C13" t="str">
            <v>m3</v>
          </cell>
          <cell r="D13">
            <v>6165</v>
          </cell>
          <cell r="E13">
            <v>44044</v>
          </cell>
          <cell r="F13" t="str">
            <v>REDIMAT</v>
          </cell>
          <cell r="G13" t="str">
            <v>01_MATERIALES</v>
          </cell>
          <cell r="H13" t="str">
            <v>HORMIGON</v>
          </cell>
          <cell r="J13" t="str">
            <v>REDIMAT DIC-19</v>
          </cell>
        </row>
        <row r="14">
          <cell r="A14" t="str">
            <v>I1010</v>
          </cell>
          <cell r="B14" t="str">
            <v>Acero  Adn420 Diam 6 Mm</v>
          </cell>
          <cell r="C14" t="str">
            <v>ton</v>
          </cell>
          <cell r="D14">
            <v>77383.858399999997</v>
          </cell>
          <cell r="E14">
            <v>44044</v>
          </cell>
          <cell r="F14" t="str">
            <v>MERCADO LIBRE</v>
          </cell>
          <cell r="G14" t="str">
            <v>01_MATERIALES</v>
          </cell>
          <cell r="H14" t="str">
            <v>ACERO</v>
          </cell>
          <cell r="J14" t="str">
            <v>https://articulo.mercadolibre.com.ar/MLA-757483975-hierro-aletado-dn-420-para-construccion-6mm-x-12m-hiemar-_JM?quantity=1#position=1&amp;type=item&amp;tracking_id=8367a2c8-b040-4908-881f-c8eb8fda7e36</v>
          </cell>
        </row>
        <row r="15">
          <cell r="A15" t="str">
            <v>I1011</v>
          </cell>
          <cell r="B15" t="str">
            <v>Acero  Adn420 Diam 12 Mm</v>
          </cell>
          <cell r="C15" t="str">
            <v>ton</v>
          </cell>
          <cell r="D15">
            <v>74535.372799999997</v>
          </cell>
          <cell r="E15">
            <v>44044</v>
          </cell>
          <cell r="F15" t="str">
            <v>MERCADO LIBRE</v>
          </cell>
          <cell r="G15" t="str">
            <v>01_MATERIALES</v>
          </cell>
          <cell r="H15" t="str">
            <v>ACERO</v>
          </cell>
          <cell r="J15" t="str">
            <v>https://articulo.mercadolibre.com.ar/MLA-757484969-hierro-aletado-dn-420-para-construccion-12mm-x-12m-hiemar-_JM?quantity=1#reco_item_pos=2&amp;reco_backend=machinalis-seller-items&amp;reco_backend_type=low_level&amp;reco_client=vip-seller_items-above&amp;reco_id=41e907c7-6d44-40d6-9ecf-faa7e6451c7b</v>
          </cell>
        </row>
        <row r="16">
          <cell r="A16" t="str">
            <v>I1012</v>
          </cell>
          <cell r="B16" t="str">
            <v>Tabla De 1" Saligna Bruto</v>
          </cell>
          <cell r="C16" t="str">
            <v>m2</v>
          </cell>
          <cell r="D16">
            <v>240.4408</v>
          </cell>
          <cell r="E16">
            <v>44044</v>
          </cell>
          <cell r="F16" t="str">
            <v>MERCADO LIBRE</v>
          </cell>
          <cell r="G16" t="str">
            <v>01_MATERIALES</v>
          </cell>
          <cell r="H16" t="str">
            <v>ASERRADERO</v>
          </cell>
          <cell r="J16" t="str">
            <v>https://articulo.mercadolibre.com.ar/MLA-683735375-tablas-saligna-encofrado-1-x-6-x-275-mts-tirantes-obra-_JM?quantity=1#position=1&amp;type=item&amp;tracking_id=53e0a11b-62bf-4388-8588-2b797b6f6cba</v>
          </cell>
        </row>
        <row r="17">
          <cell r="A17" t="str">
            <v>I1013</v>
          </cell>
          <cell r="B17" t="str">
            <v>Tirante 3X3 Saligna Bruto</v>
          </cell>
          <cell r="C17" t="str">
            <v>ml</v>
          </cell>
          <cell r="D17">
            <v>62.024099999999997</v>
          </cell>
          <cell r="E17">
            <v>44044</v>
          </cell>
          <cell r="F17" t="str">
            <v>MERCADO LIBRE</v>
          </cell>
          <cell r="G17" t="str">
            <v>01_MATERIALES</v>
          </cell>
          <cell r="H17" t="str">
            <v>ASERRADERO</v>
          </cell>
          <cell r="J17" t="str">
            <v>https://articulo.mercadolibre.com.ar/MLA-607719293-tirante-puntal-pino-elliotis-3-x-3-x-305-obra-encofrados-_JM?quantity=1#position=2&amp;type=item&amp;tracking_id=d7ce9b36-0704-40ca-a3b9-2612a01b53e1</v>
          </cell>
        </row>
        <row r="18">
          <cell r="A18" t="str">
            <v>I1014</v>
          </cell>
          <cell r="B18" t="str">
            <v>Alambre Negro Recocido N 16</v>
          </cell>
          <cell r="C18" t="str">
            <v>kg</v>
          </cell>
          <cell r="D18">
            <v>260.3306</v>
          </cell>
          <cell r="E18">
            <v>44044</v>
          </cell>
          <cell r="F18" t="str">
            <v>MERCADO LIBRE</v>
          </cell>
          <cell r="G18" t="str">
            <v>01_MATERIALES</v>
          </cell>
          <cell r="H18" t="str">
            <v>FERRETERIA</v>
          </cell>
          <cell r="J18" t="str">
            <v>https://articulo.mercadolibre.com.ar/MLA-771827189-alambre-fardo-acindar-prollo-1kg-negro-n16-diam16-el-kg-_JM?quantity=1</v>
          </cell>
        </row>
        <row r="19">
          <cell r="A19" t="str">
            <v>I1015</v>
          </cell>
          <cell r="B19" t="str">
            <v>Clavos De 2"</v>
          </cell>
          <cell r="C19" t="str">
            <v>kg</v>
          </cell>
          <cell r="D19">
            <v>170.24789999999999</v>
          </cell>
          <cell r="E19">
            <v>44044</v>
          </cell>
          <cell r="F19" t="str">
            <v>MERCADO LIBRE</v>
          </cell>
          <cell r="G19" t="str">
            <v>01_MATERIALES</v>
          </cell>
          <cell r="H19" t="str">
            <v>FERRETERIA</v>
          </cell>
          <cell r="J19" t="str">
            <v>https://articulo.mercadolibre.com.ar/MLA-676233581-clavos-gerdau-punta-paris-x-bolsa-1-kg-2-pulgadas-_JM</v>
          </cell>
        </row>
        <row r="20">
          <cell r="A20" t="str">
            <v>I1016</v>
          </cell>
          <cell r="B20" t="str">
            <v>Oficial Especializado</v>
          </cell>
          <cell r="C20" t="str">
            <v>hs</v>
          </cell>
          <cell r="D20">
            <v>609.56138389610385</v>
          </cell>
          <cell r="E20">
            <v>44044</v>
          </cell>
          <cell r="F20" t="str">
            <v>Mano de Obra</v>
          </cell>
          <cell r="G20" t="str">
            <v>02_MANO_DE_OBRA</v>
          </cell>
          <cell r="H20" t="str">
            <v>MANO DE OBRA PROPIA</v>
          </cell>
          <cell r="J20" t="str">
            <v>OFE</v>
          </cell>
        </row>
        <row r="21">
          <cell r="A21" t="str">
            <v>I1017</v>
          </cell>
          <cell r="B21" t="str">
            <v>Oficial Hormigon</v>
          </cell>
          <cell r="C21" t="str">
            <v>hs</v>
          </cell>
          <cell r="D21">
            <v>641.71653518961034</v>
          </cell>
          <cell r="E21">
            <v>44044</v>
          </cell>
          <cell r="F21" t="str">
            <v>Mano de Obra</v>
          </cell>
          <cell r="G21" t="str">
            <v>02_MANO_DE_OBRA</v>
          </cell>
          <cell r="H21" t="str">
            <v>MANO DE OBRA PROPIA</v>
          </cell>
          <cell r="J21" t="str">
            <v>OFI*1,2</v>
          </cell>
        </row>
        <row r="22">
          <cell r="A22" t="str">
            <v>I1018</v>
          </cell>
          <cell r="B22" t="str">
            <v>Ayudante Hormigon</v>
          </cell>
          <cell r="C22" t="str">
            <v>hs</v>
          </cell>
          <cell r="D22">
            <v>562.29668970389594</v>
          </cell>
          <cell r="E22">
            <v>44044</v>
          </cell>
          <cell r="F22" t="str">
            <v>Mano de Obra</v>
          </cell>
          <cell r="G22" t="str">
            <v>02_MANO_DE_OBRA</v>
          </cell>
          <cell r="H22" t="str">
            <v>MANO DE OBRA PROPIA</v>
          </cell>
          <cell r="J22" t="str">
            <v>AYU*1,2</v>
          </cell>
        </row>
        <row r="23">
          <cell r="A23" t="str">
            <v>I1019</v>
          </cell>
          <cell r="B23" t="str">
            <v>Hormigon Elaborado H30</v>
          </cell>
          <cell r="C23" t="str">
            <v>m3</v>
          </cell>
          <cell r="D23">
            <v>6320</v>
          </cell>
          <cell r="E23">
            <v>44044</v>
          </cell>
          <cell r="F23" t="str">
            <v>REDIMAT</v>
          </cell>
          <cell r="G23" t="str">
            <v>01_MATERIALES</v>
          </cell>
          <cell r="H23" t="str">
            <v>HORMIGON</v>
          </cell>
          <cell r="J23" t="str">
            <v>Presupuesto dic 19</v>
          </cell>
        </row>
        <row r="24">
          <cell r="A24" t="str">
            <v>I1020</v>
          </cell>
          <cell r="B24" t="str">
            <v>Fenolico De 25 Mm 1.22X2.44 (2,97 m2)</v>
          </cell>
          <cell r="C24" t="str">
            <v>m2</v>
          </cell>
          <cell r="D24">
            <v>842.04899999999998</v>
          </cell>
          <cell r="E24">
            <v>44044</v>
          </cell>
          <cell r="F24" t="str">
            <v>MERCADO LIBRE</v>
          </cell>
          <cell r="G24" t="str">
            <v>01_MATERIALES</v>
          </cell>
          <cell r="H24" t="str">
            <v>MADERAS</v>
          </cell>
          <cell r="J24" t="str">
            <v>https://articulo.mercadolibre.com.ar/MLA-695371557-placa-fenolico-grandis-2-caras-buena-25mm-122x244-maderwil-_JM</v>
          </cell>
        </row>
        <row r="25">
          <cell r="A25" t="str">
            <v>I1021</v>
          </cell>
          <cell r="B25" t="str">
            <v>Ladrillo Hueco 18X18X33</v>
          </cell>
          <cell r="C25" t="str">
            <v>u</v>
          </cell>
          <cell r="D25">
            <v>22.071000000000002</v>
          </cell>
          <cell r="E25">
            <v>44044</v>
          </cell>
          <cell r="F25" t="str">
            <v>MERCADO LIBRE</v>
          </cell>
          <cell r="G25" t="str">
            <v>01_MATERIALES</v>
          </cell>
          <cell r="H25" t="str">
            <v>LADRILLO</v>
          </cell>
          <cell r="J25" t="str">
            <v>https://articulo.mercadolibre.com.ar/MLA-787791782-pallet-de-198-ladrillos-huecos-de-8x18x33-cm-ladrillo-hueco-_JM?quantity=1#position=4&amp;type=item&amp;tracking_id=d3c1403f-16be-4c37-bc05-9db3cee1a5e5</v>
          </cell>
        </row>
        <row r="26">
          <cell r="A26" t="str">
            <v>I1022</v>
          </cell>
          <cell r="B26" t="str">
            <v>Durlock Solera Ch Galv (70Mmx2.60M) Esp 0.52</v>
          </cell>
          <cell r="C26" t="str">
            <v>ml</v>
          </cell>
          <cell r="D26">
            <v>77.8767</v>
          </cell>
          <cell r="E26">
            <v>44044</v>
          </cell>
          <cell r="F26" t="str">
            <v>MERCADO LIBRE</v>
          </cell>
          <cell r="G26" t="str">
            <v>01_MATERIALES</v>
          </cell>
          <cell r="H26" t="str">
            <v>DURLOCK</v>
          </cell>
          <cell r="J26" t="str">
            <v>https://articulo.mercadolibre.com.ar/MLA-766460455-perfil-solera-de-70mm-260-mts-durlock-knauf-drywall-_JM</v>
          </cell>
        </row>
        <row r="27">
          <cell r="A27" t="str">
            <v>I1023</v>
          </cell>
          <cell r="B27" t="str">
            <v>Durlock Montante (69Mmx2.60M) Esp 0.52</v>
          </cell>
          <cell r="C27" t="str">
            <v>ml</v>
          </cell>
          <cell r="D27">
            <v>77.8767</v>
          </cell>
          <cell r="E27">
            <v>44044</v>
          </cell>
          <cell r="F27" t="str">
            <v>MERCADO LIBRE</v>
          </cell>
          <cell r="G27" t="str">
            <v>01_MATERIALES</v>
          </cell>
          <cell r="H27" t="str">
            <v>DURLOCK</v>
          </cell>
          <cell r="J27" t="str">
            <v>https://articulo.mercadolibre.com.ar/MLA-775773081-montante-70mm-perfil-knauf-durlock-_JM?quantity=1</v>
          </cell>
        </row>
        <row r="28">
          <cell r="A28" t="str">
            <v>I1024</v>
          </cell>
          <cell r="B28" t="str">
            <v>Fijaciones Nro 8 C / Tarugos (2000 Unidades)</v>
          </cell>
          <cell r="C28" t="str">
            <v>u</v>
          </cell>
          <cell r="D28">
            <v>2</v>
          </cell>
          <cell r="E28">
            <v>44044</v>
          </cell>
          <cell r="F28" t="str">
            <v>MERCADO LIBRE</v>
          </cell>
          <cell r="G28" t="str">
            <v>01_MATERIALES</v>
          </cell>
          <cell r="H28" t="str">
            <v>DURLOCK</v>
          </cell>
          <cell r="J28" t="str">
            <v>https://articulo.mercadolibre.com.ar/MLA-786319469-fijacion-durlockero-x-2000-tarugo-8-ctope-tornillo-fix-_JM?quantity=1</v>
          </cell>
        </row>
        <row r="29">
          <cell r="A29" t="str">
            <v>I1025</v>
          </cell>
          <cell r="B29" t="str">
            <v>Durlock Tornillos T2</v>
          </cell>
          <cell r="C29" t="str">
            <v>u</v>
          </cell>
          <cell r="D29">
            <v>0.56940000000000002</v>
          </cell>
          <cell r="E29">
            <v>44044</v>
          </cell>
          <cell r="F29" t="str">
            <v>MERCADO LIBRE</v>
          </cell>
          <cell r="G29" t="str">
            <v>01_MATERIALES</v>
          </cell>
          <cell r="H29" t="str">
            <v>DURLOCK</v>
          </cell>
          <cell r="J29" t="str">
            <v>https://articulo.mercadolibre.com.ar/MLA-695377952-tornillo-t2-6x1-autoperforante-durlock-caja-x-1000-unidades-_JM?quantity=1#position=1&amp;type=item&amp;tracking_id=ef00e4aa-0a3d-424d-aea6-00fb628e18f0</v>
          </cell>
        </row>
        <row r="30">
          <cell r="A30" t="str">
            <v>I1026</v>
          </cell>
          <cell r="B30" t="str">
            <v>Cinta Papel Durlock 150 Ml</v>
          </cell>
          <cell r="C30" t="str">
            <v>ml</v>
          </cell>
          <cell r="D30">
            <v>2.9752000000000001</v>
          </cell>
          <cell r="E30">
            <v>44044</v>
          </cell>
          <cell r="F30" t="str">
            <v>MERCADO LIBRE</v>
          </cell>
          <cell r="G30" t="str">
            <v>01_MATERIALES</v>
          </cell>
          <cell r="H30" t="str">
            <v>DURLOCK</v>
          </cell>
          <cell r="J30" t="str">
            <v>https://articulo.mercadolibre.com.ar/MLA-783150149-cinta-microperforada-anclaflex-durlock-150m-x-50mm-pintumm-_JM?quantity=1</v>
          </cell>
        </row>
        <row r="31">
          <cell r="A31" t="str">
            <v>I1027</v>
          </cell>
          <cell r="B31" t="str">
            <v>Masilla Durlock X 32 Kg</v>
          </cell>
          <cell r="C31" t="str">
            <v>kg</v>
          </cell>
          <cell r="D31">
            <v>49.741700000000002</v>
          </cell>
          <cell r="E31">
            <v>44044</v>
          </cell>
          <cell r="F31" t="str">
            <v>MERCADO LIBRE</v>
          </cell>
          <cell r="G31" t="str">
            <v>01_MATERIALES</v>
          </cell>
          <cell r="H31" t="str">
            <v>DURLOCK</v>
          </cell>
          <cell r="J31" t="str">
            <v>https://articulo.mercadolibre.com.ar/MLA-606165064-masilla-durlock-x-32kg-lista-para-usar-prestigio-_JM?quantity=1</v>
          </cell>
        </row>
        <row r="32">
          <cell r="A32" t="str">
            <v>I1028</v>
          </cell>
          <cell r="B32" t="str">
            <v>Durlock Placa(120X240X0,125)Cm R. Humedad</v>
          </cell>
          <cell r="C32" t="str">
            <v>u</v>
          </cell>
          <cell r="D32">
            <v>700.82640000000004</v>
          </cell>
          <cell r="E32">
            <v>44044</v>
          </cell>
          <cell r="F32" t="str">
            <v>MERCADO LIBRE</v>
          </cell>
          <cell r="G32" t="str">
            <v>01_MATERIALES</v>
          </cell>
          <cell r="H32" t="str">
            <v>DURLOCK</v>
          </cell>
          <cell r="J32" t="str">
            <v>https://articulo.mercadolibre.com.ar/MLA-775633005-placa-de-yeso-antihumedad-knauf-125-mm-120x240-mts-_JM?quantity=1</v>
          </cell>
        </row>
        <row r="33">
          <cell r="A33" t="str">
            <v>I1029</v>
          </cell>
          <cell r="B33" t="str">
            <v>Ladrillo Hueco Portante 18X19X40</v>
          </cell>
          <cell r="C33" t="str">
            <v>u</v>
          </cell>
          <cell r="D33">
            <v>37.900799999999997</v>
          </cell>
          <cell r="E33">
            <v>44044</v>
          </cell>
          <cell r="F33" t="str">
            <v>MERCADO LIBRE</v>
          </cell>
          <cell r="G33" t="str">
            <v>01_MATERIALES</v>
          </cell>
          <cell r="H33" t="str">
            <v>LADRILLO</v>
          </cell>
          <cell r="J33" t="str">
            <v>http://articulo.mercadolibre.com.ar/MLA-628180920-ladrillo-hueco-portante-18x19x33-_JM</v>
          </cell>
        </row>
        <row r="34">
          <cell r="A34" t="str">
            <v>I1030</v>
          </cell>
          <cell r="B34" t="str">
            <v>Durlock Placa Std Esp 12.5Mm (1.20Mx2.40M)</v>
          </cell>
          <cell r="C34" t="str">
            <v>u</v>
          </cell>
          <cell r="D34">
            <v>529.75210000000004</v>
          </cell>
          <cell r="E34">
            <v>44044</v>
          </cell>
          <cell r="F34" t="str">
            <v>MERCADO LIBRE</v>
          </cell>
          <cell r="G34" t="str">
            <v>01_MATERIALES</v>
          </cell>
          <cell r="H34" t="str">
            <v>DURLOCK</v>
          </cell>
          <cell r="J34" t="str">
            <v>https://articulo.mercadolibre.com.ar/MLA-688000649-placa-durlock-125-oficial-120-x-240-mts-_JM?searchVariation=36248914777&amp;quantity=1&amp;variation=36248914777</v>
          </cell>
        </row>
        <row r="35">
          <cell r="A35" t="str">
            <v>I1031</v>
          </cell>
          <cell r="B35" t="str">
            <v>Bloque De Hormigón 19X19X39</v>
          </cell>
          <cell r="C35" t="str">
            <v>u</v>
          </cell>
          <cell r="D35">
            <v>15.94</v>
          </cell>
          <cell r="E35">
            <v>42887</v>
          </cell>
          <cell r="F35" t="str">
            <v>VIVIENDA</v>
          </cell>
          <cell r="G35" t="str">
            <v>01_MATERIALES</v>
          </cell>
          <cell r="H35" t="str">
            <v>HORMIGON</v>
          </cell>
          <cell r="J35" t="str">
            <v>036-0100</v>
          </cell>
        </row>
        <row r="36">
          <cell r="A36" t="str">
            <v>I1032</v>
          </cell>
          <cell r="B36" t="str">
            <v>Cal Aerea Hidratada En Polvo x 25 kg</v>
          </cell>
          <cell r="C36" t="str">
            <v>kg</v>
          </cell>
          <cell r="D36">
            <v>24.174900000000001</v>
          </cell>
          <cell r="E36">
            <v>44044</v>
          </cell>
          <cell r="F36" t="str">
            <v>MERCADO LIBRE</v>
          </cell>
          <cell r="G36" t="str">
            <v>01_MATERIALES</v>
          </cell>
          <cell r="H36" t="str">
            <v>AGLOMERANTES</v>
          </cell>
          <cell r="J36" t="str">
            <v>https://articulo.mercadolibre.com.ar/MLA-617117196-cal-milagro-bolsa-x-25-kg-cal-aerea-hidratada-de-cefas-_JM?quantity=1#position=2&amp;type=item&amp;tracking_id=f270c712-463e-4e84-b8ce-0c506c54762b</v>
          </cell>
        </row>
        <row r="37">
          <cell r="A37" t="str">
            <v>I1033</v>
          </cell>
          <cell r="B37" t="str">
            <v>Arena Fina</v>
          </cell>
          <cell r="C37" t="str">
            <v>m3</v>
          </cell>
          <cell r="D37">
            <v>505.62</v>
          </cell>
          <cell r="E37">
            <v>42948</v>
          </cell>
          <cell r="F37" t="str">
            <v>VIVIENDA</v>
          </cell>
          <cell r="G37" t="str">
            <v>01_MATERIALES</v>
          </cell>
          <cell r="H37" t="str">
            <v>ARIDO</v>
          </cell>
          <cell r="J37" t="str">
            <v>026-0010 X 1.25</v>
          </cell>
        </row>
        <row r="38">
          <cell r="A38" t="str">
            <v>I1034</v>
          </cell>
          <cell r="B38" t="str">
            <v>Iggam Ceresita Tambor X 200 Litros</v>
          </cell>
          <cell r="C38" t="str">
            <v>u</v>
          </cell>
          <cell r="D38">
            <v>33.822299999999998</v>
          </cell>
          <cell r="E38">
            <v>44044</v>
          </cell>
          <cell r="F38" t="str">
            <v>MERCADO LIBRE</v>
          </cell>
          <cell r="G38" t="str">
            <v>01_MATERIALES</v>
          </cell>
          <cell r="H38" t="str">
            <v>AISLACION HIDRAULICA</v>
          </cell>
          <cell r="J38" t="str">
            <v>https://articulo.mercadolibre.com.ar/MLA-804823383-ceresita-weber-hidrofugo-200-k-pasta-pared-exterior-pintumm-_JM?quantity=1#position=1&amp;type=item&amp;tracking_id=077ec69a-864e-4228-b8ee-37393cf31fe9</v>
          </cell>
        </row>
        <row r="39">
          <cell r="A39" t="str">
            <v>I1035</v>
          </cell>
          <cell r="B39" t="str">
            <v>Revear Fino Exterior, X 250 Kg</v>
          </cell>
          <cell r="C39" t="str">
            <v>envase</v>
          </cell>
          <cell r="D39">
            <v>30954.041300000001</v>
          </cell>
          <cell r="E39">
            <v>44044</v>
          </cell>
          <cell r="F39" t="str">
            <v>MERCADO LIBRE</v>
          </cell>
          <cell r="G39" t="str">
            <v>01_MATERIALES</v>
          </cell>
          <cell r="J39" t="str">
            <v>http://articulo.mercadolibre.com.ar/MLA-608170605-revear-revex-revestimiento-texturado-tambor-250kg-giannoni-_JM</v>
          </cell>
        </row>
        <row r="40">
          <cell r="A40" t="str">
            <v>I1036</v>
          </cell>
          <cell r="B40" t="str">
            <v>Cascote Picado X bolson M3</v>
          </cell>
          <cell r="C40" t="str">
            <v>m3</v>
          </cell>
          <cell r="D40">
            <v>1859.4958999999999</v>
          </cell>
          <cell r="E40">
            <v>44044</v>
          </cell>
          <cell r="F40" t="str">
            <v>MERCADO LIBRE</v>
          </cell>
          <cell r="G40" t="str">
            <v>01_MATERIALES</v>
          </cell>
          <cell r="H40" t="str">
            <v>ARIDOS</v>
          </cell>
          <cell r="J40" t="str">
            <v>https://articulo.mercadolibre.com.ar/MLA-775195400-cascote-picado-escombro-x-bolson-zona-sur-_JM?quantity=1#position=3&amp;type=item&amp;tracking_id=d49536d6-695d-438d-9ab2-c89c4823503c</v>
          </cell>
        </row>
        <row r="41">
          <cell r="A41" t="str">
            <v>I1037</v>
          </cell>
          <cell r="B41" t="str">
            <v>Malla 15X15 6Mm. (6X2.15Mts.) Q84</v>
          </cell>
          <cell r="C41" t="str">
            <v>u</v>
          </cell>
          <cell r="D41">
            <v>2056.4050000000002</v>
          </cell>
          <cell r="E41">
            <v>44044</v>
          </cell>
          <cell r="F41" t="str">
            <v>MERCADO LIBRE</v>
          </cell>
          <cell r="G41" t="str">
            <v>01_MATERIALES</v>
          </cell>
          <cell r="H41" t="str">
            <v>INSTALACION CLOACAL</v>
          </cell>
          <cell r="J41" t="str">
            <v>https://articulo.mercadolibre.com.ar/MLA-811517778-malla-q-188-15x15x6-215x6-_JM#position=1&amp;type=item&amp;tracking_id=284db0ff-227a-4088-a1bb-ea585620f332</v>
          </cell>
        </row>
        <row r="42">
          <cell r="A42" t="str">
            <v>I1038</v>
          </cell>
          <cell r="B42" t="str">
            <v>Isocret Agregado Ultraliviano P/ Hormigón - Perlas Telgopor 170 Litros (Por M3. 5 Bls De Cemento Y 5 Bls De Isocret)</v>
          </cell>
          <cell r="C42" t="str">
            <v>bolsa</v>
          </cell>
          <cell r="D42">
            <v>879.66120000000001</v>
          </cell>
          <cell r="E42">
            <v>44044</v>
          </cell>
          <cell r="F42" t="str">
            <v>MERCADO LIBRE</v>
          </cell>
          <cell r="G42" t="str">
            <v>01_MATERIALES</v>
          </cell>
          <cell r="H42" t="str">
            <v>AISLACION TERMICA</v>
          </cell>
          <cell r="J42" t="str">
            <v>https://articulo.mercadolibre.com.ar/MLA-619593165-isocret-agregado-ultraliviano-p-hormigon-perlas-telgopor-_JM</v>
          </cell>
        </row>
        <row r="43">
          <cell r="A43" t="str">
            <v>I1039</v>
          </cell>
          <cell r="B43" t="str">
            <v>Acero  Adn420 Diam 8 Mm</v>
          </cell>
          <cell r="C43" t="str">
            <v>ton</v>
          </cell>
          <cell r="D43">
            <v>78333.353600000002</v>
          </cell>
          <cell r="E43">
            <v>44044</v>
          </cell>
          <cell r="F43" t="str">
            <v>MERCADO LIBRE</v>
          </cell>
          <cell r="G43" t="str">
            <v>01_MATERIALES</v>
          </cell>
          <cell r="H43" t="str">
            <v>ACERO</v>
          </cell>
          <cell r="J43" t="str">
            <v>https://articulo.mercadolibre.com.ar/MLA-773155961-hierro-aletado-dn-420-construccion-8-mm-x-12-mts-hiemar-_JM?quantity=1#position=2&amp;type=item&amp;tracking_id=8367a2c8-b040-4908-881f-c8eb8fda7e36</v>
          </cell>
        </row>
        <row r="44">
          <cell r="A44" t="str">
            <v>I1040</v>
          </cell>
          <cell r="B44" t="str">
            <v>Klaukol Impermeable Fluido X 30Kg</v>
          </cell>
          <cell r="C44" t="str">
            <v>bolsa</v>
          </cell>
          <cell r="D44">
            <v>593.38840000000005</v>
          </cell>
          <cell r="E44">
            <v>44044</v>
          </cell>
          <cell r="F44" t="str">
            <v>MERCADO LIBRE</v>
          </cell>
          <cell r="G44" t="str">
            <v>01_MATERIALES</v>
          </cell>
          <cell r="H44" t="str">
            <v>AGLOMERANTES</v>
          </cell>
          <cell r="J44" t="str">
            <v>https://articulo.mercadolibre.com.ar/MLA-645926543-klaukol-impermeable-potenciado-x-bolsa-de-30kg-para-ceramica-_JM?quantity=1#position=2&amp;type=item&amp;tracking_id=542641f9-4a5f-477c-ae9c-6cd08087129a</v>
          </cell>
        </row>
        <row r="45">
          <cell r="A45" t="str">
            <v>I1041</v>
          </cell>
          <cell r="B45" t="str">
            <v>Klaukol Pastina Mercurio X 5 Kg.</v>
          </cell>
          <cell r="C45" t="str">
            <v>bolsa</v>
          </cell>
          <cell r="D45">
            <v>505.7851</v>
          </cell>
          <cell r="E45">
            <v>44044</v>
          </cell>
          <cell r="F45" t="str">
            <v>MERCADO LIBRE</v>
          </cell>
          <cell r="G45" t="str">
            <v>01_MATERIALES</v>
          </cell>
          <cell r="H45" t="str">
            <v>MATERIAL-INSTALACION CLOACAL</v>
          </cell>
          <cell r="J45" t="str">
            <v>https://articulo.mercadolibre.com.ar/MLA-826406118-pastina-impermeable-antihongo-fluido-mercurio-5-kg-_JM?quantity=1#position=1&amp;type=item&amp;tracking_id=afddc16a-f989-4175-be37-05b3fc0d783a</v>
          </cell>
        </row>
        <row r="46">
          <cell r="A46" t="str">
            <v>I1042</v>
          </cell>
          <cell r="B46" t="str">
            <v>Klaukol Pastina P/Porcel.Gris Plomo X 5 Kg.</v>
          </cell>
          <cell r="C46" t="str">
            <v>bolsa</v>
          </cell>
          <cell r="D46">
            <v>825.61980000000005</v>
          </cell>
          <cell r="E46">
            <v>44044</v>
          </cell>
          <cell r="F46" t="str">
            <v>MERCADO LIBRE</v>
          </cell>
          <cell r="G46" t="str">
            <v>01_MATERIALES</v>
          </cell>
          <cell r="H46" t="str">
            <v>INSTALACION CLOACAL</v>
          </cell>
          <cell r="J46" t="str">
            <v>https://articulo.mercadolibre.com.ar/MLA-678634902-pastina-klaukol-porcelanato-alta-performance-5-kg-blanca-_JM</v>
          </cell>
        </row>
        <row r="47">
          <cell r="A47" t="str">
            <v>I1043</v>
          </cell>
          <cell r="B47" t="str">
            <v>Baldosa Calcarea Para Vereda 20X20</v>
          </cell>
          <cell r="C47" t="str">
            <v>m2</v>
          </cell>
          <cell r="D47">
            <v>62.99</v>
          </cell>
          <cell r="E47">
            <v>1</v>
          </cell>
          <cell r="F47" t="str">
            <v>VIVIENDA</v>
          </cell>
          <cell r="G47" t="str">
            <v>01_MATERIALES</v>
          </cell>
          <cell r="H47" t="str">
            <v>INSTALACION CLOACAL</v>
          </cell>
          <cell r="J47" t="str">
            <v>196-4100</v>
          </cell>
        </row>
        <row r="48">
          <cell r="A48" t="str">
            <v>I1044</v>
          </cell>
          <cell r="B48" t="str">
            <v>Colocacion De Baldosa Vereda</v>
          </cell>
          <cell r="C48" t="str">
            <v>m2</v>
          </cell>
          <cell r="D48">
            <v>8.59</v>
          </cell>
          <cell r="E48">
            <v>1</v>
          </cell>
          <cell r="F48" t="str">
            <v>VIVIENDA</v>
          </cell>
          <cell r="G48" t="str">
            <v>04_SUBCONTRATOS</v>
          </cell>
          <cell r="H48" t="str">
            <v>INSTALACION CLOACAL</v>
          </cell>
          <cell r="J48" t="str">
            <v>268-0070</v>
          </cell>
        </row>
        <row r="49">
          <cell r="A49" t="str">
            <v>I1045</v>
          </cell>
          <cell r="B49" t="str">
            <v>Colocacion De Baldosa</v>
          </cell>
          <cell r="C49" t="str">
            <v>m2</v>
          </cell>
          <cell r="D49">
            <v>23</v>
          </cell>
          <cell r="E49">
            <v>42248</v>
          </cell>
          <cell r="F49" t="str">
            <v>VIVIENDA</v>
          </cell>
          <cell r="G49" t="str">
            <v>04_SUBCONTRATOS</v>
          </cell>
          <cell r="H49" t="str">
            <v>INSTALACION CLOACAL</v>
          </cell>
          <cell r="J49" t="str">
            <v>268-0080</v>
          </cell>
        </row>
        <row r="50">
          <cell r="A50" t="str">
            <v>I1046</v>
          </cell>
          <cell r="B50" t="str">
            <v>Ceramico Alberdi 30X30 Rojo Liso</v>
          </cell>
          <cell r="C50" t="str">
            <v>m2</v>
          </cell>
          <cell r="D50">
            <v>165</v>
          </cell>
          <cell r="E50">
            <v>42948</v>
          </cell>
          <cell r="F50" t="str">
            <v>VIVIENDA</v>
          </cell>
          <cell r="G50" t="str">
            <v>01_MATERIALES</v>
          </cell>
          <cell r="H50" t="str">
            <v>*CERAMICOS</v>
          </cell>
          <cell r="J50" t="str">
            <v>196-0530</v>
          </cell>
        </row>
        <row r="51">
          <cell r="A51" t="str">
            <v>I1047</v>
          </cell>
          <cell r="B51" t="str">
            <v>Ceramica Esmaltada 20X20 Cerro Negro</v>
          </cell>
          <cell r="C51" t="str">
            <v>m2</v>
          </cell>
          <cell r="D51">
            <v>135</v>
          </cell>
          <cell r="E51">
            <v>42948</v>
          </cell>
          <cell r="F51" t="str">
            <v>VIVIENDA</v>
          </cell>
          <cell r="G51" t="str">
            <v>01_MATERIALES</v>
          </cell>
          <cell r="H51" t="str">
            <v>*CERAMICOS</v>
          </cell>
          <cell r="J51" t="str">
            <v>196-0410</v>
          </cell>
        </row>
        <row r="52">
          <cell r="A52" t="str">
            <v>I1048</v>
          </cell>
          <cell r="B52" t="str">
            <v>Baldosa Cementicia Textura Rustica  40X30</v>
          </cell>
          <cell r="C52" t="str">
            <v>m2</v>
          </cell>
          <cell r="D52">
            <v>260</v>
          </cell>
          <cell r="E52">
            <v>42705</v>
          </cell>
          <cell r="F52" t="str">
            <v>FORMULA I1411</v>
          </cell>
          <cell r="G52" t="str">
            <v>01_MATERIALES</v>
          </cell>
          <cell r="H52" t="str">
            <v>INSTALACION PLUVIAL</v>
          </cell>
        </row>
        <row r="53">
          <cell r="A53" t="str">
            <v>I1049</v>
          </cell>
          <cell r="B53" t="str">
            <v>Ferrite Color Negro</v>
          </cell>
          <cell r="C53" t="str">
            <v>kg</v>
          </cell>
          <cell r="D53">
            <v>304.95867768595042</v>
          </cell>
          <cell r="E53">
            <v>44044</v>
          </cell>
          <cell r="F53" t="str">
            <v>ESTIMADO</v>
          </cell>
          <cell r="G53" t="str">
            <v>01_MATERIALES</v>
          </cell>
          <cell r="H53" t="str">
            <v>PISOS</v>
          </cell>
          <cell r="J53" t="str">
            <v>https://articulo.mercadolibre.com.ar/MLA-806650166-colorante-de-cemento-ferrite-color-negro-1-kg-diproel-sibaco-_JM#position=1&amp;type=item&amp;tracking_id=1d1cb270-819f-4a47-ba40-58b465903392</v>
          </cell>
        </row>
        <row r="54">
          <cell r="A54" t="str">
            <v>I1050</v>
          </cell>
          <cell r="B54" t="str">
            <v>Mosaico Cementicio 40 x 40 liso</v>
          </cell>
          <cell r="C54" t="str">
            <v>m2</v>
          </cell>
          <cell r="D54">
            <v>409.09089999999998</v>
          </cell>
          <cell r="E54">
            <v>44044</v>
          </cell>
          <cell r="F54" t="str">
            <v>MERCADO LIBRE</v>
          </cell>
          <cell r="G54" t="str">
            <v>01_MATERIALES</v>
          </cell>
          <cell r="H54" t="str">
            <v>PISOS</v>
          </cell>
          <cell r="J54" t="str">
            <v>https://articulo.mercadolibre.com.ar/MLA-805040937-baldosones-cementicios-baldosones-vereda-baldosas-exterior-_JM?quantity=1&amp;variation=41269067520#position=9&amp;type=pad&amp;tracking_id=5de23263-c62b-4e90-91f9-a52f9224fd85&amp;is_advertising=true&amp;ad_domain=VQCATCORE_LST&amp;ad_position=9&amp;ad_click_id=NTJmYTkwNGUtODk4MC00NDI1LTg4MzUtNTE2Njc1YjIwOGRk</v>
          </cell>
        </row>
        <row r="55">
          <cell r="A55" t="str">
            <v>I1051</v>
          </cell>
          <cell r="B55" t="str">
            <v>Tierra Negra En Cantera x m3</v>
          </cell>
          <cell r="C55" t="str">
            <v>m3</v>
          </cell>
          <cell r="D55">
            <v>840.90909999999997</v>
          </cell>
          <cell r="E55">
            <v>44044</v>
          </cell>
          <cell r="F55" t="str">
            <v>MERCADO LIBRE</v>
          </cell>
          <cell r="G55" t="str">
            <v>01_MATERIALES</v>
          </cell>
          <cell r="H55" t="str">
            <v>TIERRAS</v>
          </cell>
          <cell r="J55" t="str">
            <v>https://articulo.mercadolibre.com.ar/MLA-733455319-tierra-negra-por-camion-4-metros-_JM?quantity=1#position=7&amp;type=item&amp;tracking_id=40c1c17e-142c-44f0-9cb0-f7fe5503cbc0</v>
          </cell>
        </row>
        <row r="56">
          <cell r="A56" t="str">
            <v>I1052</v>
          </cell>
          <cell r="B56" t="str">
            <v>Transporte De Tierra 35 A 40 Km</v>
          </cell>
          <cell r="C56" t="str">
            <v>m3</v>
          </cell>
          <cell r="D56">
            <v>90</v>
          </cell>
          <cell r="E56">
            <v>42736</v>
          </cell>
          <cell r="F56" t="str">
            <v>VIVIENDA</v>
          </cell>
          <cell r="G56" t="str">
            <v>01_MATERIALES</v>
          </cell>
          <cell r="H56" t="str">
            <v>TIERRAS</v>
          </cell>
          <cell r="J56" t="str">
            <v>224-0090</v>
          </cell>
        </row>
        <row r="57">
          <cell r="A57" t="str">
            <v>I1053</v>
          </cell>
          <cell r="B57" t="str">
            <v>Semilla Para Cesped X 25 Kg</v>
          </cell>
          <cell r="C57" t="str">
            <v>kg</v>
          </cell>
          <cell r="D57">
            <v>189.2559</v>
          </cell>
          <cell r="E57">
            <v>44044</v>
          </cell>
          <cell r="F57" t="str">
            <v>MERCADO LIBRE</v>
          </cell>
          <cell r="G57" t="str">
            <v>01_MATERIALES</v>
          </cell>
          <cell r="H57" t="str">
            <v>TIERRAS</v>
          </cell>
          <cell r="J57" t="str">
            <v>https://articulo.mercadolibre.com.ar/MLA-618855937-mezcla-siempre-verde-x-25-kg-semillas-de-cesped-no-panes-_JM</v>
          </cell>
        </row>
        <row r="58">
          <cell r="A58" t="str">
            <v>I1054</v>
          </cell>
          <cell r="B58" t="str">
            <v>Porcellanato 40X40</v>
          </cell>
          <cell r="C58" t="str">
            <v>m2</v>
          </cell>
          <cell r="D58">
            <v>215.15700000000001</v>
          </cell>
          <cell r="E58">
            <v>44044</v>
          </cell>
          <cell r="F58" t="str">
            <v>MERCADO LIBRE</v>
          </cell>
          <cell r="G58" t="str">
            <v>01_MATERIALES</v>
          </cell>
          <cell r="H58" t="str">
            <v>PISOS</v>
          </cell>
          <cell r="J58" t="str">
            <v>http://articulo.mercadolibre.com.ar/MLA-650015115-porcelanato-san-lorenzo-marmol-beige-40x40-1ra-_JM</v>
          </cell>
        </row>
        <row r="59">
          <cell r="A59" t="str">
            <v>I1055</v>
          </cell>
          <cell r="B59" t="str">
            <v>Zocalo De Madera</v>
          </cell>
          <cell r="C59" t="str">
            <v>ml</v>
          </cell>
          <cell r="D59">
            <v>86.7851</v>
          </cell>
          <cell r="E59">
            <v>44044</v>
          </cell>
          <cell r="F59" t="str">
            <v>MERCADO LIBRE</v>
          </cell>
          <cell r="G59" t="str">
            <v>01_MATERIALES</v>
          </cell>
          <cell r="H59" t="str">
            <v>MADERAS</v>
          </cell>
          <cell r="J59" t="str">
            <v>https://articulo.mercadolibre.com.ar/MLA-720855227-zocalo-de-madera-eucalipto-34-x-3-6-cm-moldurado-_JM?quantity=1&amp;variation=40204435226#position=4&amp;type=item&amp;tracking_id=85ade43b-a915-4cb8-8ae4-7356893bbf48</v>
          </cell>
        </row>
        <row r="60">
          <cell r="A60" t="str">
            <v>I1056</v>
          </cell>
          <cell r="B60" t="str">
            <v>Zocalo Cerámico</v>
          </cell>
          <cell r="C60" t="str">
            <v>ml</v>
          </cell>
          <cell r="D60">
            <v>40</v>
          </cell>
          <cell r="E60">
            <v>42948</v>
          </cell>
          <cell r="F60" t="str">
            <v>VIVIENDA</v>
          </cell>
          <cell r="G60" t="str">
            <v>01_MATERIALES</v>
          </cell>
          <cell r="H60" t="str">
            <v>INSTALACION CLOACAL</v>
          </cell>
          <cell r="J60" t="str">
            <v>196-0320 / 10</v>
          </cell>
        </row>
        <row r="61">
          <cell r="A61" t="str">
            <v>I1057</v>
          </cell>
          <cell r="B61" t="str">
            <v>Durlock Tornillos T1</v>
          </cell>
          <cell r="C61" t="str">
            <v>u</v>
          </cell>
          <cell r="D61">
            <v>0.77849999999999997</v>
          </cell>
          <cell r="E61">
            <v>44044</v>
          </cell>
          <cell r="F61" t="str">
            <v>MERCADO LIBRE</v>
          </cell>
          <cell r="G61" t="str">
            <v>01_MATERIALES</v>
          </cell>
          <cell r="H61" t="str">
            <v>DURLOCK</v>
          </cell>
          <cell r="J61" t="str">
            <v>https://articulo.mercadolibre.com.ar/MLA-687590183-tornillos-autoperforantes-t1-mecha-12-durlock-1000-u-_JM?quantity=1</v>
          </cell>
        </row>
        <row r="62">
          <cell r="A62" t="str">
            <v>I1058</v>
          </cell>
          <cell r="B62" t="str">
            <v>Durlock Placa(120X240X0,095)</v>
          </cell>
          <cell r="C62" t="str">
            <v>u</v>
          </cell>
          <cell r="D62">
            <v>462.58679999999998</v>
          </cell>
          <cell r="E62">
            <v>44044</v>
          </cell>
          <cell r="F62" t="str">
            <v>MERCADO LIBRE</v>
          </cell>
          <cell r="G62" t="str">
            <v>01_MATERIALES</v>
          </cell>
          <cell r="H62" t="str">
            <v>DURLOCK</v>
          </cell>
          <cell r="J62" t="str">
            <v>https://articulo.mercadolibre.com.ar/MLA-616270390-placas-de-yeso-durlock-95mm-pcielorraso-envios-berazategui-_JM</v>
          </cell>
        </row>
        <row r="63">
          <cell r="A63" t="str">
            <v>I1059</v>
          </cell>
          <cell r="B63" t="str">
            <v>Solera  35 Mm X 2,60 M. Esp 0.52</v>
          </cell>
          <cell r="C63" t="str">
            <v>u</v>
          </cell>
          <cell r="D63">
            <v>202.47929999999999</v>
          </cell>
          <cell r="E63">
            <v>44044</v>
          </cell>
          <cell r="F63" t="str">
            <v>MERCADO LIBRE</v>
          </cell>
          <cell r="G63" t="str">
            <v>01_MATERIALES</v>
          </cell>
          <cell r="H63" t="str">
            <v>DURLOCK</v>
          </cell>
          <cell r="J63" t="str">
            <v>https://articulo.mercadolibre.com.ar/MLA-766460455-perfil-solera-de-70mm-260-mts-durlock-knauf-drywall-_JM</v>
          </cell>
        </row>
        <row r="64">
          <cell r="A64" t="str">
            <v>I1060</v>
          </cell>
          <cell r="B64" t="str">
            <v>Montante De 34 Mm X 2.60 Esp 0.52</v>
          </cell>
          <cell r="C64" t="str">
            <v>u</v>
          </cell>
          <cell r="D64">
            <v>202.47929999999999</v>
          </cell>
          <cell r="E64">
            <v>44044</v>
          </cell>
          <cell r="F64" t="str">
            <v>MERCADO LIBRE</v>
          </cell>
          <cell r="G64" t="str">
            <v>01_MATERIALES</v>
          </cell>
          <cell r="H64" t="str">
            <v>DURLOCK</v>
          </cell>
          <cell r="J64" t="str">
            <v>https://articulo.mercadolibre.com.ar/MLA-775773081-montante-70mm-perfil-knauf-durlock-_JM?quantity=1</v>
          </cell>
        </row>
        <row r="65">
          <cell r="A65" t="str">
            <v>I1061</v>
          </cell>
          <cell r="B65" t="str">
            <v>Yeso KNAUF X 40 Kg.</v>
          </cell>
          <cell r="C65" t="str">
            <v>bolsa</v>
          </cell>
          <cell r="D65">
            <v>555.37189999999998</v>
          </cell>
          <cell r="E65">
            <v>44044</v>
          </cell>
          <cell r="F65" t="str">
            <v>MERCADO LIBRE</v>
          </cell>
          <cell r="G65" t="str">
            <v>01_MATERIALES</v>
          </cell>
          <cell r="H65" t="str">
            <v>INSTALACION CLOACAL</v>
          </cell>
          <cell r="J65" t="str">
            <v>https://articulo.mercadolibre.com.ar/MLA-631128962-oferta-lanzamiento-yeso-knauf-x-40-kg-_JM#position=15&amp;type=item&amp;tracking_id=eb12c904-5bed-4051-95dd-de0a48258e0f</v>
          </cell>
        </row>
        <row r="66">
          <cell r="A66" t="str">
            <v>I1062</v>
          </cell>
          <cell r="B66" t="str">
            <v>Cielorraso Aplicado Recto Bajo Losa</v>
          </cell>
          <cell r="C66" t="str">
            <v>m2</v>
          </cell>
          <cell r="D66">
            <v>169.06</v>
          </cell>
          <cell r="E66">
            <v>42948</v>
          </cell>
          <cell r="F66" t="str">
            <v>VIVIENDA</v>
          </cell>
          <cell r="G66" t="str">
            <v>04_SUBCONTRATOS</v>
          </cell>
          <cell r="H66" t="str">
            <v>INSTALACION CLOACAL</v>
          </cell>
          <cell r="J66" t="str">
            <v>590-0010</v>
          </cell>
        </row>
        <row r="67">
          <cell r="A67" t="str">
            <v>I1063</v>
          </cell>
          <cell r="B67" t="str">
            <v>Cielorraso Armado Con Madera Y Metal Desplegado</v>
          </cell>
          <cell r="C67" t="str">
            <v>m2</v>
          </cell>
          <cell r="D67">
            <v>470.82</v>
          </cell>
          <cell r="E67">
            <v>42736</v>
          </cell>
          <cell r="F67" t="str">
            <v>VIVIENDA</v>
          </cell>
          <cell r="G67" t="str">
            <v>04_SUBCONTRATOS</v>
          </cell>
          <cell r="H67" t="str">
            <v>INSTALACION CLOACAL</v>
          </cell>
          <cell r="J67" t="str">
            <v>590-0020</v>
          </cell>
        </row>
        <row r="68">
          <cell r="A68" t="str">
            <v>I1064</v>
          </cell>
          <cell r="B68" t="str">
            <v>Cielorraso Armado Con Hierro Y Metal Desplegado</v>
          </cell>
          <cell r="C68" t="str">
            <v>m2</v>
          </cell>
          <cell r="D68">
            <v>573.79999999999995</v>
          </cell>
          <cell r="E68">
            <v>42736</v>
          </cell>
          <cell r="F68" t="str">
            <v>VIVIENDA</v>
          </cell>
          <cell r="G68" t="str">
            <v>04_SUBCONTRATOS</v>
          </cell>
          <cell r="H68" t="str">
            <v>INSTALACION CLOACAL</v>
          </cell>
          <cell r="J68" t="str">
            <v>590-0030</v>
          </cell>
        </row>
        <row r="69">
          <cell r="A69" t="str">
            <v>I1065</v>
          </cell>
          <cell r="B69" t="str">
            <v>Enlucido De Yeso Subontrato</v>
          </cell>
          <cell r="C69" t="str">
            <v>m2</v>
          </cell>
          <cell r="D69">
            <v>545.45905491116878</v>
          </cell>
          <cell r="E69">
            <v>44044</v>
          </cell>
          <cell r="F69" t="str">
            <v>VIVIENDA</v>
          </cell>
          <cell r="G69" t="str">
            <v>01_MATERIALES</v>
          </cell>
          <cell r="H69" t="str">
            <v>INSTALACION CLOACAL</v>
          </cell>
          <cell r="J69" t="str">
            <v>1,02 x ofi</v>
          </cell>
        </row>
        <row r="70">
          <cell r="A70" t="str">
            <v>I1066</v>
          </cell>
          <cell r="B70" t="str">
            <v>Aristas En General</v>
          </cell>
          <cell r="C70" t="str">
            <v>ml</v>
          </cell>
          <cell r="D70">
            <v>684.3020299111688</v>
          </cell>
          <cell r="E70">
            <v>44044</v>
          </cell>
          <cell r="F70" t="str">
            <v>VIVIENDA</v>
          </cell>
          <cell r="G70" t="str">
            <v>04_SUBCONTRATOS</v>
          </cell>
          <cell r="H70" t="str">
            <v>COLOCACION</v>
          </cell>
          <cell r="J70" t="str">
            <v>T1097</v>
          </cell>
        </row>
        <row r="71">
          <cell r="A71" t="str">
            <v>I1067</v>
          </cell>
          <cell r="B71" t="str">
            <v>Buñas (Prof=5Mm Ancho=2Cm)</v>
          </cell>
          <cell r="C71" t="str">
            <v>ml</v>
          </cell>
          <cell r="D71">
            <v>126.71</v>
          </cell>
          <cell r="E71">
            <v>42736</v>
          </cell>
          <cell r="F71" t="str">
            <v>VIVIENDA</v>
          </cell>
          <cell r="G71" t="str">
            <v>04_SUBCONTRATOS</v>
          </cell>
          <cell r="H71" t="str">
            <v>COLOCACION</v>
          </cell>
          <cell r="J71" t="str">
            <v>590-0330</v>
          </cell>
        </row>
        <row r="72">
          <cell r="A72" t="str">
            <v>I1068</v>
          </cell>
          <cell r="B72" t="str">
            <v>Piedra Partida X M3</v>
          </cell>
          <cell r="C72" t="str">
            <v>m3</v>
          </cell>
          <cell r="D72">
            <v>18.181799999999999</v>
          </cell>
          <cell r="E72">
            <v>44044</v>
          </cell>
          <cell r="F72" t="str">
            <v>MERCADO LIBRE</v>
          </cell>
          <cell r="G72" t="str">
            <v>01_MATERIALES</v>
          </cell>
          <cell r="H72" t="str">
            <v>ARIDO</v>
          </cell>
          <cell r="J72" t="str">
            <v>https://articulo.mercadolibre.com.ar/MLA-851356552-piedra-construccion-x-mayor-camion-_JM#position=4&amp;type=item&amp;tracking_id=0ca06239-5bf4-4db3-8932-02b8927c3c98</v>
          </cell>
        </row>
        <row r="73">
          <cell r="A73" t="str">
            <v>I1069</v>
          </cell>
          <cell r="B73" t="str">
            <v>Oficial Sanitarista, Gasista</v>
          </cell>
          <cell r="C73" t="str">
            <v>hs</v>
          </cell>
          <cell r="D73">
            <v>792.42979906493497</v>
          </cell>
          <cell r="E73">
            <v>44044</v>
          </cell>
          <cell r="F73" t="str">
            <v>Mano de Obra</v>
          </cell>
          <cell r="G73" t="str">
            <v>04_SUBCONTRATOS</v>
          </cell>
          <cell r="H73" t="str">
            <v>INSTALACIÓN SANITARIA</v>
          </cell>
          <cell r="J73" t="str">
            <v>Oficial Sanitarista, Gasista</v>
          </cell>
        </row>
        <row r="74">
          <cell r="A74" t="str">
            <v>I1070</v>
          </cell>
          <cell r="B74" t="str">
            <v>Ayudante Sanitarista, Gasista</v>
          </cell>
          <cell r="C74" t="str">
            <v>hs</v>
          </cell>
          <cell r="D74">
            <v>609.15474717922052</v>
          </cell>
          <cell r="E74">
            <v>44044</v>
          </cell>
          <cell r="F74" t="str">
            <v>Mano de Obra</v>
          </cell>
          <cell r="G74" t="str">
            <v>04_SUBCONTRATOS</v>
          </cell>
          <cell r="H74" t="str">
            <v>INSTALACIÓN SANITARIA</v>
          </cell>
          <cell r="J74" t="str">
            <v>Ayudante Sanitarista, Gasista</v>
          </cell>
        </row>
        <row r="75">
          <cell r="A75" t="str">
            <v>I1071</v>
          </cell>
          <cell r="B75" t="str">
            <v>Ferrum Jabonera Chica Blanca Marina Abr1U B</v>
          </cell>
          <cell r="C75" t="str">
            <v>u</v>
          </cell>
          <cell r="D75">
            <v>334.14</v>
          </cell>
          <cell r="E75">
            <v>42979</v>
          </cell>
          <cell r="F75" t="str">
            <v>ABELSON</v>
          </cell>
          <cell r="G75" t="str">
            <v>01_MATERIALES</v>
          </cell>
          <cell r="H75" t="str">
            <v>MATERIAL-GRIFERIA</v>
          </cell>
          <cell r="J75">
            <v>7082461</v>
          </cell>
        </row>
        <row r="76">
          <cell r="A76" t="str">
            <v>I1072</v>
          </cell>
          <cell r="B76" t="str">
            <v>Portavaso Y Cepillero Fix Blanco Avf2C (6)</v>
          </cell>
          <cell r="C76" t="str">
            <v>u</v>
          </cell>
          <cell r="D76">
            <v>231.95</v>
          </cell>
          <cell r="E76">
            <v>42979</v>
          </cell>
          <cell r="F76" t="str">
            <v>ABELSON</v>
          </cell>
          <cell r="G76" t="str">
            <v>01_MATERIALES</v>
          </cell>
          <cell r="H76" t="str">
            <v>MATERIAL-GRIFERIA</v>
          </cell>
          <cell r="J76">
            <v>7080007</v>
          </cell>
        </row>
        <row r="77">
          <cell r="A77" t="str">
            <v>I1073</v>
          </cell>
          <cell r="B77" t="str">
            <v>Jabonera Grande Bca Adhesiva Compacto Abe2K (6)</v>
          </cell>
          <cell r="C77" t="str">
            <v>u</v>
          </cell>
          <cell r="D77">
            <v>106.3</v>
          </cell>
          <cell r="E77">
            <v>42979</v>
          </cell>
          <cell r="F77" t="str">
            <v>ABELSON</v>
          </cell>
          <cell r="G77" t="str">
            <v>01_MATERIALES</v>
          </cell>
          <cell r="H77" t="str">
            <v>MATERIAL-GRIFERIA</v>
          </cell>
          <cell r="J77">
            <v>7081003</v>
          </cell>
        </row>
        <row r="78">
          <cell r="A78" t="str">
            <v>I1074</v>
          </cell>
          <cell r="B78" t="str">
            <v>Ferrum Percha Simple Blanca Marina Apr3U B</v>
          </cell>
          <cell r="C78" t="str">
            <v>u</v>
          </cell>
          <cell r="D78">
            <v>300.08</v>
          </cell>
          <cell r="E78">
            <v>42979</v>
          </cell>
          <cell r="F78" t="str">
            <v>ABELSON</v>
          </cell>
          <cell r="G78" t="str">
            <v>01_MATERIALES</v>
          </cell>
          <cell r="H78" t="str">
            <v>MATERIAL-GRIFERIA</v>
          </cell>
          <cell r="J78">
            <v>7082465</v>
          </cell>
        </row>
        <row r="79">
          <cell r="A79" t="str">
            <v>I1075</v>
          </cell>
          <cell r="B79" t="str">
            <v>Ferrum Toallero Integral Blanco Marina Atr8U B</v>
          </cell>
          <cell r="C79" t="str">
            <v>u</v>
          </cell>
          <cell r="D79">
            <v>443.36</v>
          </cell>
          <cell r="E79">
            <v>42979</v>
          </cell>
          <cell r="F79" t="str">
            <v>ABELSON</v>
          </cell>
          <cell r="G79" t="str">
            <v>01_MATERIALES</v>
          </cell>
          <cell r="H79" t="str">
            <v>MATERIAL-ARTEFACTOS SANITARIOS</v>
          </cell>
          <cell r="J79">
            <v>7082464</v>
          </cell>
        </row>
        <row r="80">
          <cell r="A80" t="str">
            <v>I1076</v>
          </cell>
          <cell r="B80" t="str">
            <v>Portarrollo Blanco Clasica Als1C (6)</v>
          </cell>
          <cell r="C80" t="str">
            <v>u</v>
          </cell>
          <cell r="D80">
            <v>194.96</v>
          </cell>
          <cell r="E80">
            <v>42979</v>
          </cell>
          <cell r="F80" t="str">
            <v>ABELSON</v>
          </cell>
          <cell r="G80" t="str">
            <v>01_MATERIALES</v>
          </cell>
          <cell r="H80" t="str">
            <v>MATERIAL-ARTEFACTOS SANITARIOS</v>
          </cell>
          <cell r="J80">
            <v>7078006</v>
          </cell>
        </row>
        <row r="81">
          <cell r="A81" t="str">
            <v>I1077</v>
          </cell>
          <cell r="B81" t="str">
            <v>Rodillo P/Portarrollo Plastico</v>
          </cell>
          <cell r="C81" t="str">
            <v>u</v>
          </cell>
          <cell r="D81">
            <v>957.02480000000003</v>
          </cell>
          <cell r="E81">
            <v>44044</v>
          </cell>
          <cell r="F81" t="str">
            <v>MERCADO LIBRE</v>
          </cell>
          <cell r="G81" t="str">
            <v>01_MATERIALES</v>
          </cell>
          <cell r="H81" t="str">
            <v>MATERIAL-ARTEFACTOS SANITARIOS</v>
          </cell>
          <cell r="J81" t="str">
            <v>https://articulo.mercadolibre.com.ar/MLA-741855122-accesorios-bano-ferrum-fix-portarrollo-de-pegar-blanco-_JM?quantity=1#position=2&amp;type=item&amp;tracking_id=adc1fcb1-d93f-41d6-9c57-1603c24cd123</v>
          </cell>
        </row>
        <row r="82">
          <cell r="A82" t="str">
            <v>I1078</v>
          </cell>
          <cell r="B82" t="str">
            <v>Faravelli 713 Botiquin 55X70 1Pta.C/Repisa</v>
          </cell>
          <cell r="C82" t="str">
            <v>u</v>
          </cell>
          <cell r="D82">
            <v>1953.77</v>
          </cell>
          <cell r="E82">
            <v>42979</v>
          </cell>
          <cell r="F82" t="str">
            <v>ABELSON</v>
          </cell>
          <cell r="G82" t="str">
            <v>01_MATERIALES</v>
          </cell>
          <cell r="H82" t="str">
            <v>MATERIAL-ARTEFACTOS SANITARIOS</v>
          </cell>
          <cell r="J82">
            <v>9918017</v>
          </cell>
        </row>
        <row r="83">
          <cell r="A83" t="str">
            <v>I1079</v>
          </cell>
          <cell r="B83" t="str">
            <v>Ferrum Espejo Rebatible Basculante Vtee1</v>
          </cell>
          <cell r="C83" t="str">
            <v>u</v>
          </cell>
          <cell r="D83">
            <v>8022.4</v>
          </cell>
          <cell r="E83">
            <v>42979</v>
          </cell>
          <cell r="F83" t="str">
            <v>ABELSON</v>
          </cell>
          <cell r="G83" t="str">
            <v>01_MATERIALES</v>
          </cell>
          <cell r="H83" t="str">
            <v>MATERIAL-ARTEFACTOS SANITARIOS</v>
          </cell>
          <cell r="J83">
            <v>7082033</v>
          </cell>
        </row>
        <row r="84">
          <cell r="A84" t="str">
            <v>I1080</v>
          </cell>
          <cell r="B84" t="str">
            <v>Ferrum Barral Fijo Derecho Vtep</v>
          </cell>
          <cell r="C84" t="str">
            <v>u</v>
          </cell>
          <cell r="D84">
            <v>4687.4399999999996</v>
          </cell>
          <cell r="E84">
            <v>42979</v>
          </cell>
          <cell r="F84" t="str">
            <v>ABELSON</v>
          </cell>
          <cell r="G84" t="str">
            <v>01_MATERIALES</v>
          </cell>
          <cell r="H84" t="str">
            <v>MATERIAL-ARTEFACTOS SANITARIOS</v>
          </cell>
          <cell r="J84">
            <v>7082027</v>
          </cell>
        </row>
        <row r="85">
          <cell r="A85" t="str">
            <v>I1081</v>
          </cell>
          <cell r="B85" t="str">
            <v>Ferrum Barral Rebatible 80 Cm. Vteb8</v>
          </cell>
          <cell r="C85" t="str">
            <v>u</v>
          </cell>
          <cell r="D85">
            <v>7357.5</v>
          </cell>
          <cell r="E85">
            <v>42979</v>
          </cell>
          <cell r="F85" t="str">
            <v>ABELSON</v>
          </cell>
          <cell r="G85" t="str">
            <v>01_MATERIALES</v>
          </cell>
          <cell r="H85" t="str">
            <v>MATERIAL-ARTEFACTOS SANITARIOS</v>
          </cell>
          <cell r="J85">
            <v>7082031</v>
          </cell>
        </row>
        <row r="86">
          <cell r="A86" t="str">
            <v>I1082</v>
          </cell>
          <cell r="B86" t="str">
            <v>Revestimiento ILVA Porcellanato Soho 45x90</v>
          </cell>
          <cell r="C86" t="str">
            <v>m2</v>
          </cell>
          <cell r="D86">
            <v>994.21489999999994</v>
          </cell>
          <cell r="E86">
            <v>44044</v>
          </cell>
          <cell r="F86" t="str">
            <v>MERCADO LIBRE</v>
          </cell>
          <cell r="G86" t="str">
            <v>01_MATERIALES</v>
          </cell>
          <cell r="H86" t="str">
            <v>REVESTIMIENTOS</v>
          </cell>
          <cell r="J86" t="str">
            <v>https://articulo.mercadolibre.com.ar/MLA-819138688-porcelanato-ilva-soho-lounge-beige-45x90-oferta-_JM?quantity=1#position=2&amp;type=item&amp;tracking_id=dd7512d5-45bc-4214-bb0f-9d9ab8ecb13a</v>
          </cell>
        </row>
        <row r="87">
          <cell r="A87" t="str">
            <v>I1083</v>
          </cell>
          <cell r="B87" t="str">
            <v>Acero Adn 420 Diam 4,2</v>
          </cell>
          <cell r="C87" t="str">
            <v>ton</v>
          </cell>
          <cell r="D87">
            <v>122217.2686</v>
          </cell>
          <cell r="E87">
            <v>44044</v>
          </cell>
          <cell r="F87" t="str">
            <v>MERCADO LIBRE</v>
          </cell>
          <cell r="G87" t="str">
            <v>01_MATERIALES</v>
          </cell>
          <cell r="H87" t="str">
            <v>ACERO</v>
          </cell>
          <cell r="J87" t="str">
            <v>https://articulo.mercadolibre.com.ar/MLA-766317378-varilla-de-hierro-42-mm-aletado-acindar-_JM#position=3&amp;type=item&amp;tracking_id=7247265a-0a80-40ba-8186-8acde676bd03</v>
          </cell>
        </row>
        <row r="88">
          <cell r="A88" t="str">
            <v>I1084</v>
          </cell>
          <cell r="B88" t="str">
            <v>Separadores 5.0 Mm Juntas Exactas Porcelanato Piso Ceramicos (100 Un)</v>
          </cell>
          <cell r="C88" t="str">
            <v>u</v>
          </cell>
          <cell r="D88">
            <v>169.65289999999999</v>
          </cell>
          <cell r="E88">
            <v>44044</v>
          </cell>
          <cell r="F88" t="str">
            <v>MERCADO LIBRE</v>
          </cell>
          <cell r="G88" t="str">
            <v>01_MATERIALES</v>
          </cell>
          <cell r="H88" t="str">
            <v>PISOS</v>
          </cell>
          <cell r="J88" t="str">
            <v>https://articulo.mercadolibre.com.ar/MLA-694574904-separadores-50-mm-juntas-exactas-porcelanato-piso-ceramicos-_JM?quantity=1#position=33&amp;type=item&amp;tracking_id=bb92adb6-e1f8-4627-9c12-431b12c9866b</v>
          </cell>
        </row>
        <row r="89">
          <cell r="A89" t="str">
            <v>I1085</v>
          </cell>
          <cell r="B89" t="str">
            <v>Cano Acqua System Pn-20 Magnum 20Mm A.Caliente</v>
          </cell>
          <cell r="C89" t="str">
            <v>tira</v>
          </cell>
          <cell r="D89">
            <v>134.02000000000001</v>
          </cell>
          <cell r="E89">
            <v>42979</v>
          </cell>
          <cell r="F89" t="str">
            <v>ABELSON</v>
          </cell>
          <cell r="G89" t="str">
            <v>01_MATERIALES</v>
          </cell>
          <cell r="H89" t="str">
            <v>MATERIAL-INST. AGUA</v>
          </cell>
          <cell r="J89">
            <v>1440190</v>
          </cell>
        </row>
        <row r="90">
          <cell r="A90" t="str">
            <v>I1086</v>
          </cell>
          <cell r="B90" t="str">
            <v>Curva De 20 A 90 Acqua System (1/2)</v>
          </cell>
          <cell r="C90" t="str">
            <v>u</v>
          </cell>
          <cell r="D90">
            <v>26.66</v>
          </cell>
          <cell r="E90">
            <v>42979</v>
          </cell>
          <cell r="F90" t="str">
            <v>ABELSON</v>
          </cell>
          <cell r="G90" t="str">
            <v>01_MATERIALES</v>
          </cell>
          <cell r="H90" t="str">
            <v>MATERIAL-INST. AGUA</v>
          </cell>
          <cell r="J90">
            <v>1440413</v>
          </cell>
        </row>
        <row r="91">
          <cell r="A91" t="str">
            <v>I1087</v>
          </cell>
          <cell r="B91" t="str">
            <v>Bomba Pozo Bombeo</v>
          </cell>
          <cell r="C91" t="str">
            <v>u</v>
          </cell>
          <cell r="D91">
            <v>3500</v>
          </cell>
          <cell r="E91">
            <v>42278</v>
          </cell>
          <cell r="F91" t="str">
            <v>ESTIMADO // AVERIGUAR</v>
          </cell>
          <cell r="G91" t="str">
            <v>01_MATERIALES</v>
          </cell>
          <cell r="H91" t="str">
            <v>INST. ELECTRICA</v>
          </cell>
        </row>
        <row r="92">
          <cell r="A92" t="str">
            <v>I1088</v>
          </cell>
          <cell r="B92" t="str">
            <v>Union Doble De 50 Bridada Acqua System</v>
          </cell>
          <cell r="C92" t="str">
            <v>u</v>
          </cell>
          <cell r="D92">
            <v>197.14</v>
          </cell>
          <cell r="E92">
            <v>42979</v>
          </cell>
          <cell r="F92" t="str">
            <v>ABELSON</v>
          </cell>
          <cell r="G92" t="str">
            <v>01_MATERIALES</v>
          </cell>
          <cell r="H92" t="str">
            <v>MATERIAL-INST. AGUA</v>
          </cell>
          <cell r="J92">
            <v>1441938</v>
          </cell>
        </row>
        <row r="93">
          <cell r="A93" t="str">
            <v>I1089</v>
          </cell>
          <cell r="B93" t="str">
            <v>Valvula Retencion Vert. 2 1/2 Bce.</v>
          </cell>
          <cell r="C93" t="str">
            <v>u</v>
          </cell>
          <cell r="D93">
            <v>1940.12</v>
          </cell>
          <cell r="E93">
            <v>42979</v>
          </cell>
          <cell r="F93" t="str">
            <v>ABELSON</v>
          </cell>
          <cell r="G93" t="str">
            <v>01_MATERIALES</v>
          </cell>
          <cell r="H93" t="str">
            <v>MATERIAL-INST. AGUA</v>
          </cell>
          <cell r="J93">
            <v>8787512</v>
          </cell>
        </row>
        <row r="94">
          <cell r="A94" t="str">
            <v>I1090</v>
          </cell>
          <cell r="B94" t="str">
            <v>Rosca C/Tuerca Bce 2 1/2</v>
          </cell>
          <cell r="C94" t="str">
            <v>u</v>
          </cell>
          <cell r="D94">
            <v>538.55999999999995</v>
          </cell>
          <cell r="E94">
            <v>42979</v>
          </cell>
          <cell r="F94" t="str">
            <v>ABELSON</v>
          </cell>
          <cell r="G94" t="str">
            <v>01_MATERIALES</v>
          </cell>
          <cell r="H94" t="str">
            <v>MATERIAL-INST. AGUA</v>
          </cell>
          <cell r="J94">
            <v>1617364</v>
          </cell>
        </row>
        <row r="95">
          <cell r="A95" t="str">
            <v>I1093</v>
          </cell>
          <cell r="B95" t="str">
            <v>Derecho De Conexión, Agua En Acera 13 A 32 Mm</v>
          </cell>
          <cell r="C95" t="str">
            <v>u</v>
          </cell>
          <cell r="D95">
            <v>2399.6799999999998</v>
          </cell>
          <cell r="E95">
            <v>42736</v>
          </cell>
          <cell r="F95" t="str">
            <v>VIVIENDA</v>
          </cell>
          <cell r="G95" t="str">
            <v>04_SUBCONTRATOS</v>
          </cell>
          <cell r="H95" t="str">
            <v>ACERO</v>
          </cell>
          <cell r="J95" t="str">
            <v>580-0960</v>
          </cell>
        </row>
        <row r="96">
          <cell r="A96" t="str">
            <v>I1094</v>
          </cell>
          <cell r="B96" t="str">
            <v>Cano Acqua System Pn-12 32 Agua Fria (1")</v>
          </cell>
          <cell r="C96" t="str">
            <v>tira</v>
          </cell>
          <cell r="D96">
            <v>268.88</v>
          </cell>
          <cell r="E96">
            <v>42979</v>
          </cell>
          <cell r="F96" t="str">
            <v>ABELSON</v>
          </cell>
          <cell r="G96" t="str">
            <v>01_MATERIALES</v>
          </cell>
          <cell r="H96" t="str">
            <v>MATERIAL-INST. AGUA</v>
          </cell>
          <cell r="J96">
            <v>1440125</v>
          </cell>
        </row>
        <row r="97">
          <cell r="A97" t="str">
            <v>I1095</v>
          </cell>
          <cell r="B97" t="str">
            <v>Cano Acqua System Pn-12 50 Agua Fria (1 1/2)</v>
          </cell>
          <cell r="C97" t="str">
            <v>tira</v>
          </cell>
          <cell r="D97">
            <v>512.29</v>
          </cell>
          <cell r="E97">
            <v>42979</v>
          </cell>
          <cell r="F97" t="str">
            <v>ABELSON</v>
          </cell>
          <cell r="G97" t="str">
            <v>01_MATERIALES</v>
          </cell>
          <cell r="H97" t="str">
            <v>MATERIAL-INST. AGUA</v>
          </cell>
          <cell r="J97">
            <v>1440138</v>
          </cell>
        </row>
        <row r="98">
          <cell r="A98" t="str">
            <v>I1096</v>
          </cell>
          <cell r="B98" t="str">
            <v>Cano Acqua System Pn-25 20 MM  A.Caliente (1/2)</v>
          </cell>
          <cell r="C98" t="str">
            <v>tira</v>
          </cell>
          <cell r="D98">
            <v>352.89260000000002</v>
          </cell>
          <cell r="E98">
            <v>44044</v>
          </cell>
          <cell r="F98" t="str">
            <v>MERCADO LIBRE</v>
          </cell>
          <cell r="G98" t="str">
            <v>01_MATERIALES</v>
          </cell>
          <cell r="H98" t="str">
            <v>MATERIAL-INST. AGUA</v>
          </cell>
          <cell r="J98" t="str">
            <v>https://articulo.mercadolibre.com.ar/MLA-614224646-cano-termofusion-diam-20-pn20-x-4-mts-acquasystem-fusion-_JM#position=2&amp;type=item&amp;tracking_id=c440b0d7-3bae-4f52-b452-fa82d8c5923b</v>
          </cell>
        </row>
        <row r="99">
          <cell r="A99" t="str">
            <v>I1097</v>
          </cell>
          <cell r="B99" t="str">
            <v>Cano Acqua System Pn-25 25 MM A.Caliente (3/4)</v>
          </cell>
          <cell r="C99" t="str">
            <v>tira</v>
          </cell>
          <cell r="D99">
            <v>447.93389999999999</v>
          </cell>
          <cell r="E99">
            <v>44044</v>
          </cell>
          <cell r="F99" t="str">
            <v>MERCADO LIBRE</v>
          </cell>
          <cell r="G99" t="str">
            <v>01_MATERIALES</v>
          </cell>
          <cell r="H99" t="str">
            <v>MATERIAL-INST. AGUA</v>
          </cell>
          <cell r="J99" t="str">
            <v>https://articulo.mercadolibre.com.ar/MLA-656227281-cano-acqua-system-pn20-25mm-agua-fria-y-caliente-_JM?quantity=1#position=1&amp;type=item&amp;tracking_id=749ebb91-7e22-4a62-a87e-54285a97e258</v>
          </cell>
        </row>
        <row r="100">
          <cell r="A100" t="str">
            <v>I1098</v>
          </cell>
          <cell r="B100" t="str">
            <v>Union De 25 Acqua System (3/4)</v>
          </cell>
          <cell r="C100" t="str">
            <v>u</v>
          </cell>
          <cell r="D100">
            <v>22.314</v>
          </cell>
          <cell r="E100">
            <v>44044</v>
          </cell>
          <cell r="F100" t="str">
            <v>MERCADO LIBRE</v>
          </cell>
          <cell r="G100" t="str">
            <v>01_MATERIALES</v>
          </cell>
          <cell r="H100" t="str">
            <v>MATERIAL-INST. AGUA</v>
          </cell>
          <cell r="J100" t="str">
            <v>https://articulo.mercadolibre.com.ar/MLA-815146743-cupla-fusion-25-mm-acqua-system-_JM?quantity=1#position=1&amp;type=item&amp;tracking_id=47760114-f8e0-4360-b41b-9d299c3d5764</v>
          </cell>
        </row>
        <row r="101">
          <cell r="A101" t="str">
            <v>I1099</v>
          </cell>
          <cell r="B101" t="str">
            <v>Union De 50 Acqua System (1 1/2)</v>
          </cell>
          <cell r="C101" t="str">
            <v>u</v>
          </cell>
          <cell r="D101">
            <v>53.44</v>
          </cell>
          <cell r="E101">
            <v>42979</v>
          </cell>
          <cell r="F101" t="str">
            <v>ABELSON</v>
          </cell>
          <cell r="G101" t="str">
            <v>01_MATERIALES</v>
          </cell>
          <cell r="H101" t="str">
            <v>MATERIAL-INST. AGUA</v>
          </cell>
          <cell r="J101">
            <v>1440338</v>
          </cell>
        </row>
        <row r="102">
          <cell r="A102" t="str">
            <v>I1100</v>
          </cell>
          <cell r="B102" t="str">
            <v>Curva De 32 A 90 Acqua System (1")</v>
          </cell>
          <cell r="C102" t="str">
            <v>u</v>
          </cell>
          <cell r="D102">
            <v>53.77</v>
          </cell>
          <cell r="E102">
            <v>42979</v>
          </cell>
          <cell r="F102" t="str">
            <v>ABELSON</v>
          </cell>
          <cell r="G102" t="str">
            <v>01_MATERIALES</v>
          </cell>
          <cell r="H102" t="str">
            <v>MATERIAL-INST. AGUA</v>
          </cell>
          <cell r="J102">
            <v>1440425</v>
          </cell>
        </row>
        <row r="103">
          <cell r="A103" t="str">
            <v>I1101</v>
          </cell>
          <cell r="B103" t="str">
            <v>Codo De 50 A 45 Acqua System (1 1/2)</v>
          </cell>
          <cell r="C103" t="str">
            <v>u</v>
          </cell>
          <cell r="D103">
            <v>98.57</v>
          </cell>
          <cell r="E103">
            <v>42979</v>
          </cell>
          <cell r="F103" t="str">
            <v>ABELSON</v>
          </cell>
          <cell r="G103" t="str">
            <v>01_MATERIALES</v>
          </cell>
          <cell r="H103" t="str">
            <v>MATERIAL-INST. AGUA</v>
          </cell>
          <cell r="J103">
            <v>1440538</v>
          </cell>
        </row>
        <row r="104">
          <cell r="A104" t="str">
            <v>I1102</v>
          </cell>
          <cell r="B104" t="str">
            <v>Codo De 20 A 90 Acqua System (1/2)</v>
          </cell>
          <cell r="C104" t="str">
            <v>u</v>
          </cell>
          <cell r="D104">
            <v>30.223099999999999</v>
          </cell>
          <cell r="E104">
            <v>44044</v>
          </cell>
          <cell r="F104" t="str">
            <v>MERCADO LIBRE</v>
          </cell>
          <cell r="G104" t="str">
            <v>01_MATERIALES</v>
          </cell>
          <cell r="H104" t="str">
            <v>MATERIAL-INST. AGUA</v>
          </cell>
          <cell r="J104" t="str">
            <v>https://articulo.mercadolibre.com.ar/MLA-699320637-codo-a-90-de-20mm-fusion-agua-acquasystem-_JM#position=7&amp;type=item&amp;tracking_id=f6aeda67-a8b3-4812-b8c9-63d6747ea6a7</v>
          </cell>
        </row>
        <row r="105">
          <cell r="A105" t="str">
            <v>I1103</v>
          </cell>
          <cell r="B105" t="str">
            <v>Codo De 25 A 90 Acqua System (3/4)</v>
          </cell>
          <cell r="C105" t="str">
            <v>u</v>
          </cell>
          <cell r="D105">
            <v>35.760300000000001</v>
          </cell>
          <cell r="E105">
            <v>44044</v>
          </cell>
          <cell r="F105" t="str">
            <v>MERCADO LIBRE</v>
          </cell>
          <cell r="G105" t="str">
            <v>01_MATERIALES</v>
          </cell>
          <cell r="H105" t="str">
            <v>MATERIAL-INST. AGUA</v>
          </cell>
          <cell r="J105" t="str">
            <v>https://articulo.mercadolibre.com.ar/MLA-850879605-codo-90-de-25-mm-redeco-fusion-agua-_JM?quantity=1#position=4&amp;type=item&amp;tracking_id=06552da9-dd6e-4f66-8625-0514bf7355a3</v>
          </cell>
        </row>
        <row r="106">
          <cell r="A106" t="str">
            <v>I1104</v>
          </cell>
          <cell r="B106" t="str">
            <v>Codo De 50 A 90 Acqua System (1 1/2)</v>
          </cell>
          <cell r="C106" t="str">
            <v>u</v>
          </cell>
          <cell r="D106">
            <v>78.87</v>
          </cell>
          <cell r="E106">
            <v>42979</v>
          </cell>
          <cell r="F106" t="str">
            <v>ABELSON</v>
          </cell>
          <cell r="G106" t="str">
            <v>01_MATERIALES</v>
          </cell>
          <cell r="H106" t="str">
            <v>MATERIAL-INST. AGUA</v>
          </cell>
          <cell r="J106">
            <v>1440638</v>
          </cell>
        </row>
        <row r="107">
          <cell r="A107" t="str">
            <v>I1105</v>
          </cell>
          <cell r="B107" t="str">
            <v>Tee De 25 Acqua System (3/4)</v>
          </cell>
          <cell r="C107" t="str">
            <v>u</v>
          </cell>
          <cell r="D107">
            <v>42.5289</v>
          </cell>
          <cell r="E107">
            <v>44044</v>
          </cell>
          <cell r="F107" t="str">
            <v>MERCADO LIBRE</v>
          </cell>
          <cell r="G107" t="str">
            <v>01_MATERIALES</v>
          </cell>
          <cell r="H107" t="str">
            <v>MATERIAL-INST. AGUA</v>
          </cell>
          <cell r="J107" t="str">
            <v>https://articulo.mercadolibre.com.ar/MLA-815149489-tee-fusion-25-mm-acqua-system-_JM?quantity=1#position=1&amp;type=item&amp;tracking_id=43c5100c-4bc4-4f76-bee8-8d5716f5b053</v>
          </cell>
        </row>
        <row r="108">
          <cell r="A108" t="str">
            <v>I1106</v>
          </cell>
          <cell r="B108" t="str">
            <v>Tee De 50 Acqua System (1 1/2)</v>
          </cell>
          <cell r="C108" t="str">
            <v>u</v>
          </cell>
          <cell r="D108">
            <v>109.85</v>
          </cell>
          <cell r="E108">
            <v>42979</v>
          </cell>
          <cell r="F108" t="str">
            <v>ABELSON</v>
          </cell>
          <cell r="G108" t="str">
            <v>01_MATERIALES</v>
          </cell>
          <cell r="H108" t="str">
            <v>MATERIAL-INST. AGUA</v>
          </cell>
          <cell r="J108">
            <v>1440738</v>
          </cell>
        </row>
        <row r="109">
          <cell r="A109" t="str">
            <v>I1107</v>
          </cell>
          <cell r="B109" t="str">
            <v>Tee Red 25X20X25 Acqua System (3/4X1/2X3/4)</v>
          </cell>
          <cell r="C109" t="str">
            <v>u</v>
          </cell>
          <cell r="D109">
            <v>37.7273</v>
          </cell>
          <cell r="E109">
            <v>44044</v>
          </cell>
          <cell r="F109" t="str">
            <v>MERCADO LIBRE</v>
          </cell>
          <cell r="G109" t="str">
            <v>01_MATERIALES</v>
          </cell>
          <cell r="H109" t="str">
            <v>MATERIAL-INST. AGUA</v>
          </cell>
          <cell r="J109" t="str">
            <v>https://articulo.mercadolibre.com.ar/MLA-814158722-tee-reduccion-25-x-20-mm-tubofusion-_JM?quantity=1#position=1&amp;type=item&amp;tracking_id=592b51a0-15fe-469c-a58d-845698420a57</v>
          </cell>
        </row>
        <row r="110">
          <cell r="A110" t="str">
            <v>I1108</v>
          </cell>
          <cell r="B110" t="str">
            <v>Tee Red 50X32X50 Acqua System (1 1/2X1X1 1/2)</v>
          </cell>
          <cell r="C110" t="str">
            <v>u</v>
          </cell>
          <cell r="D110">
            <v>90.69</v>
          </cell>
          <cell r="E110">
            <v>42979</v>
          </cell>
          <cell r="F110" t="str">
            <v>ABELSON</v>
          </cell>
          <cell r="G110" t="str">
            <v>01_MATERIALES</v>
          </cell>
          <cell r="H110" t="str">
            <v>MATERIAL-INST. AGUA</v>
          </cell>
          <cell r="J110">
            <v>1440842</v>
          </cell>
        </row>
        <row r="111">
          <cell r="A111" t="str">
            <v>I1109</v>
          </cell>
          <cell r="B111" t="str">
            <v>Buje Red 25X20 Acqua System (3/4X1/2)</v>
          </cell>
          <cell r="C111" t="str">
            <v>u</v>
          </cell>
          <cell r="D111">
            <v>28.925599999999999</v>
          </cell>
          <cell r="E111">
            <v>44044</v>
          </cell>
          <cell r="F111" t="str">
            <v>MERCADO LIBRE</v>
          </cell>
          <cell r="G111" t="str">
            <v>01_MATERIALES</v>
          </cell>
          <cell r="H111" t="str">
            <v>MATERIAL-INST. AGUA</v>
          </cell>
          <cell r="J111" t="str">
            <v>https://articulo.mercadolibre.com.ar/MLA-839630994-buje-reduccion-25x20-acqua-system-termofusion-_JM#position=1&amp;type=item&amp;tracking_id=a57348db-6d9e-453e-88bc-d95a9bb9ef89</v>
          </cell>
        </row>
        <row r="112">
          <cell r="A112" t="str">
            <v>I1110</v>
          </cell>
          <cell r="B112" t="str">
            <v>Tubo Macho 20X1/2 Acqua System</v>
          </cell>
          <cell r="C112" t="str">
            <v>u</v>
          </cell>
          <cell r="D112">
            <v>83.398300000000006</v>
          </cell>
          <cell r="E112">
            <v>44044</v>
          </cell>
          <cell r="F112" t="str">
            <v>MERCADO LIBRE</v>
          </cell>
          <cell r="G112" t="str">
            <v>01_MATERIALES</v>
          </cell>
          <cell r="H112" t="str">
            <v>MATERIAL-INST. AGUA</v>
          </cell>
          <cell r="J112" t="str">
            <v>https://articulo.mercadolibre.com.ar/MLA-846820342-tubo-cupla-macho-termofusion-20-x-12-rm-10-unidades-_JM#position=1&amp;type=item&amp;tracking_id=1c65234a-ab60-44c8-a511-b97f15948fc9</v>
          </cell>
        </row>
        <row r="113">
          <cell r="A113" t="str">
            <v>I1111</v>
          </cell>
          <cell r="B113" t="str">
            <v>Tubo Macho 20X3/4 Acqua System</v>
          </cell>
          <cell r="C113" t="str">
            <v>u</v>
          </cell>
          <cell r="D113">
            <v>124.8347</v>
          </cell>
          <cell r="E113">
            <v>44044</v>
          </cell>
          <cell r="F113" t="str">
            <v>MERCADO LIBRE</v>
          </cell>
          <cell r="G113" t="str">
            <v>01_MATERIALES</v>
          </cell>
          <cell r="H113" t="str">
            <v>MATERIAL-INST. AGUA</v>
          </cell>
          <cell r="J113" t="str">
            <v>https://articulo.mercadolibre.com.ar/MLA-846858887-tubo-cupla-macho-termofusion-25-x-12-rh-verde-10-unidades-_JM?quantity=1#position=1&amp;type=item&amp;tracking_id=eccf8621-e2ea-45f3-ad5d-701642104c1d</v>
          </cell>
        </row>
        <row r="114">
          <cell r="A114" t="str">
            <v>I1112</v>
          </cell>
          <cell r="B114" t="str">
            <v>Tubo Macho 32X3/4 Acqua System</v>
          </cell>
          <cell r="C114" t="str">
            <v>u</v>
          </cell>
          <cell r="D114">
            <v>115.81</v>
          </cell>
          <cell r="E114">
            <v>42979</v>
          </cell>
          <cell r="F114" t="str">
            <v>ABELSON</v>
          </cell>
          <cell r="G114" t="str">
            <v>01_MATERIALES</v>
          </cell>
          <cell r="H114" t="str">
            <v>MATERIAL-INST. AGUA</v>
          </cell>
          <cell r="J114">
            <v>1441224</v>
          </cell>
        </row>
        <row r="115">
          <cell r="A115" t="str">
            <v>I1113</v>
          </cell>
          <cell r="B115" t="str">
            <v>Tubo Macho 50X1 1/2 Acqua System</v>
          </cell>
          <cell r="C115" t="str">
            <v>u</v>
          </cell>
          <cell r="D115">
            <v>399.01</v>
          </cell>
          <cell r="E115">
            <v>42979</v>
          </cell>
          <cell r="F115" t="str">
            <v>ABELSON</v>
          </cell>
          <cell r="G115" t="str">
            <v>01_MATERIALES</v>
          </cell>
          <cell r="H115" t="str">
            <v>MATERIAL-INST. AGUA</v>
          </cell>
          <cell r="J115">
            <v>1441238</v>
          </cell>
        </row>
        <row r="116">
          <cell r="A116" t="str">
            <v>I1114</v>
          </cell>
          <cell r="B116" t="str">
            <v>Tubo Hembra 20X3/4 Acqua System</v>
          </cell>
          <cell r="C116" t="str">
            <v>u</v>
          </cell>
          <cell r="D116">
            <v>108.6942</v>
          </cell>
          <cell r="E116">
            <v>44044</v>
          </cell>
          <cell r="F116" t="str">
            <v>MERCADO LIBRE</v>
          </cell>
          <cell r="G116" t="str">
            <v>01_MATERIALES</v>
          </cell>
          <cell r="H116" t="str">
            <v>MATERIAL-INST. AGUA</v>
          </cell>
          <cell r="J116" t="str">
            <v>https://articulo.mercadolibre.com.ar/MLA-837756302-tubo-hembra-acqua-system-20-mm-rosca-34-_JM?quantity=1#position=1&amp;type=item&amp;tracking_id=9596d9f5-e697-4f60-8f09-091a9c696848</v>
          </cell>
        </row>
        <row r="117">
          <cell r="A117" t="str">
            <v>I1115</v>
          </cell>
          <cell r="B117" t="str">
            <v>Tubo Hembra 32X3/4 Acqua System</v>
          </cell>
          <cell r="C117" t="str">
            <v>u</v>
          </cell>
          <cell r="D117">
            <v>102.93</v>
          </cell>
          <cell r="E117">
            <v>42979</v>
          </cell>
          <cell r="F117" t="str">
            <v>ABELSON</v>
          </cell>
          <cell r="G117" t="str">
            <v>01_MATERIALES</v>
          </cell>
          <cell r="H117" t="str">
            <v>MATERIAL-INST. AGUA</v>
          </cell>
          <cell r="J117">
            <v>1441324</v>
          </cell>
        </row>
        <row r="118">
          <cell r="A118" t="str">
            <v>I1116</v>
          </cell>
          <cell r="B118" t="str">
            <v>Tubo Hembra 50X1 1/2 Acqua System</v>
          </cell>
          <cell r="C118" t="str">
            <v>u</v>
          </cell>
          <cell r="D118">
            <v>386.13</v>
          </cell>
          <cell r="E118">
            <v>42979</v>
          </cell>
          <cell r="F118" t="str">
            <v>ABELSON</v>
          </cell>
          <cell r="G118" t="str">
            <v>01_MATERIALES</v>
          </cell>
          <cell r="H118" t="str">
            <v>MATERIAL-INST. AGUA</v>
          </cell>
          <cell r="J118">
            <v>1441338</v>
          </cell>
        </row>
        <row r="119">
          <cell r="A119" t="str">
            <v>I1117</v>
          </cell>
          <cell r="B119" t="str">
            <v>Tee Rosca Central Hembra 32X3/4X32 Acqua System</v>
          </cell>
          <cell r="C119" t="str">
            <v>u</v>
          </cell>
          <cell r="D119">
            <v>106.09</v>
          </cell>
          <cell r="E119">
            <v>42979</v>
          </cell>
          <cell r="F119" t="str">
            <v>ABELSON</v>
          </cell>
          <cell r="G119" t="str">
            <v>01_MATERIALES</v>
          </cell>
          <cell r="H119" t="str">
            <v>MATERIAL-INST. AGUA</v>
          </cell>
          <cell r="J119">
            <v>1441524</v>
          </cell>
        </row>
        <row r="120">
          <cell r="A120" t="str">
            <v>I1118</v>
          </cell>
          <cell r="B120" t="str">
            <v>Codo Rosca Hembra 20X1/2 Acqua System</v>
          </cell>
          <cell r="C120" t="str">
            <v>u</v>
          </cell>
          <cell r="D120">
            <v>74.380200000000002</v>
          </cell>
          <cell r="E120">
            <v>44044</v>
          </cell>
          <cell r="F120" t="str">
            <v>MERCADO LIBRE</v>
          </cell>
          <cell r="G120" t="str">
            <v>01_MATERIALES</v>
          </cell>
          <cell r="H120" t="str">
            <v>MATERIAL-INST. AGUA</v>
          </cell>
          <cell r="J120" t="str">
            <v>https://articulo.mercadolibre.com.ar/MLA-839644534-codo-90-rosca-hembra-20x12-acqua-system-termofusion-_JM#position=2&amp;type=item&amp;tracking_id=907883af-c36d-44e6-bf1c-8e89b7471d0c</v>
          </cell>
        </row>
        <row r="121">
          <cell r="A121" t="str">
            <v>I1119</v>
          </cell>
          <cell r="B121" t="str">
            <v>Codo Rosca Hembra 32X1'  Acqua System</v>
          </cell>
          <cell r="C121" t="str">
            <v>u</v>
          </cell>
          <cell r="D121">
            <v>87</v>
          </cell>
          <cell r="E121">
            <v>42979</v>
          </cell>
          <cell r="F121" t="str">
            <v>ABELSON</v>
          </cell>
          <cell r="G121" t="str">
            <v>01_MATERIALES</v>
          </cell>
          <cell r="H121" t="str">
            <v>MATERIAL-INST. AGUA</v>
          </cell>
          <cell r="J121">
            <v>1441725</v>
          </cell>
        </row>
        <row r="122">
          <cell r="A122" t="str">
            <v>I1120</v>
          </cell>
          <cell r="B122" t="str">
            <v>Curva Sobrepasaje De 20 Acqua System</v>
          </cell>
          <cell r="C122" t="str">
            <v>u</v>
          </cell>
          <cell r="D122">
            <v>57.677700000000002</v>
          </cell>
          <cell r="E122">
            <v>44044</v>
          </cell>
          <cell r="F122" t="str">
            <v>MERCADO LIBRE</v>
          </cell>
          <cell r="G122" t="str">
            <v>01_MATERIALES</v>
          </cell>
          <cell r="H122" t="str">
            <v>MATERIAL-INST. AGUA</v>
          </cell>
          <cell r="J122" t="str">
            <v>https://articulo.mercadolibre.com.ar/MLA-815146022-curva-sobrepaso-fusion-h-20-mm-acqua-system-_JM?quantity=1#position=3&amp;type=item&amp;tracking_id=4a915ec5-2a4d-4c9c-9a4e-2e55c84b15f2</v>
          </cell>
        </row>
        <row r="123">
          <cell r="A123" t="str">
            <v>I1121</v>
          </cell>
          <cell r="B123" t="str">
            <v>Curva Sobrepasaje De 25 Acqua System</v>
          </cell>
          <cell r="C123" t="str">
            <v>u</v>
          </cell>
          <cell r="D123">
            <v>83.495900000000006</v>
          </cell>
          <cell r="E123">
            <v>44044</v>
          </cell>
          <cell r="F123" t="str">
            <v>MERCADO LIBRE</v>
          </cell>
          <cell r="G123" t="str">
            <v>01_MATERIALES</v>
          </cell>
          <cell r="H123" t="str">
            <v>MATERIAL-INST. AGUA</v>
          </cell>
          <cell r="J123" t="str">
            <v>https://articulo.mercadolibre.com.ar/MLA-815146026-curva-sobrepaso-fusion-h-25-mm-acqua-system-_JM?quantity=1#position=6&amp;type=item&amp;tracking_id=27cd62f7-407c-43b7-b6b6-307ee84a8436</v>
          </cell>
        </row>
        <row r="124">
          <cell r="A124" t="str">
            <v>I1122</v>
          </cell>
          <cell r="B124" t="str">
            <v>Esferica 25 Mm P/Exterior Paso Total Acqua System</v>
          </cell>
          <cell r="C124" t="str">
            <v>u</v>
          </cell>
          <cell r="D124">
            <v>306.95</v>
          </cell>
          <cell r="E124">
            <v>42979</v>
          </cell>
          <cell r="F124" t="str">
            <v>ABELSON</v>
          </cell>
          <cell r="G124" t="str">
            <v>01_MATERIALES</v>
          </cell>
          <cell r="H124" t="str">
            <v>MATERIAL-INST. AGUA</v>
          </cell>
          <cell r="J124">
            <v>1442401</v>
          </cell>
        </row>
        <row r="125">
          <cell r="A125" t="str">
            <v>I1123</v>
          </cell>
          <cell r="B125" t="str">
            <v>Esferica 50 Mm P/Exterior Paso Total Acqua System</v>
          </cell>
          <cell r="C125" t="str">
            <v>u</v>
          </cell>
          <cell r="D125">
            <v>1105.6300000000001</v>
          </cell>
          <cell r="E125">
            <v>42979</v>
          </cell>
          <cell r="F125" t="str">
            <v>ABELSON</v>
          </cell>
          <cell r="G125" t="str">
            <v>01_MATERIALES</v>
          </cell>
          <cell r="H125" t="str">
            <v>MATERIAL-INST. AGUA</v>
          </cell>
          <cell r="J125">
            <v>1442404</v>
          </cell>
        </row>
        <row r="126">
          <cell r="A126" t="str">
            <v>I1124</v>
          </cell>
          <cell r="B126" t="str">
            <v>Canilla Esferica 3/4 Niquel Manija Larga</v>
          </cell>
          <cell r="C126" t="str">
            <v>u</v>
          </cell>
          <cell r="D126">
            <v>117.3</v>
          </cell>
          <cell r="E126">
            <v>42979</v>
          </cell>
          <cell r="F126" t="str">
            <v>ABELSON</v>
          </cell>
          <cell r="G126" t="str">
            <v>01_MATERIALES</v>
          </cell>
          <cell r="H126" t="str">
            <v>INSTALACION DE AGUA</v>
          </cell>
          <cell r="J126">
            <v>8844615</v>
          </cell>
        </row>
        <row r="127">
          <cell r="A127" t="str">
            <v>I1125</v>
          </cell>
          <cell r="B127" t="str">
            <v>Rosca C/Tuerca Bce 1 1/2</v>
          </cell>
          <cell r="C127" t="str">
            <v>u</v>
          </cell>
          <cell r="D127">
            <v>96.63</v>
          </cell>
          <cell r="E127">
            <v>42979</v>
          </cell>
          <cell r="F127" t="str">
            <v>ABELSON</v>
          </cell>
          <cell r="G127" t="str">
            <v>01_MATERIALES</v>
          </cell>
          <cell r="H127" t="str">
            <v>MATERIAL-INST. AGUA</v>
          </cell>
          <cell r="J127">
            <v>1617338</v>
          </cell>
        </row>
        <row r="128">
          <cell r="A128" t="str">
            <v>I1126</v>
          </cell>
          <cell r="B128" t="str">
            <v>Rosca C/Tuerca Bce 2</v>
          </cell>
          <cell r="C128" t="str">
            <v>u</v>
          </cell>
          <cell r="D128">
            <v>159.19</v>
          </cell>
          <cell r="E128">
            <v>42979</v>
          </cell>
          <cell r="F128" t="str">
            <v>ABELSON</v>
          </cell>
          <cell r="G128" t="str">
            <v>01_MATERIALES</v>
          </cell>
          <cell r="H128" t="str">
            <v>MATERIAL-INST. AGUA</v>
          </cell>
          <cell r="J128">
            <v>1617350</v>
          </cell>
        </row>
        <row r="129">
          <cell r="A129" t="str">
            <v>I1127</v>
          </cell>
          <cell r="B129" t="str">
            <v>Buje Red Bce 1/2 X 3/8</v>
          </cell>
          <cell r="C129" t="str">
            <v>u</v>
          </cell>
          <cell r="D129">
            <v>70.247900000000001</v>
          </cell>
          <cell r="E129">
            <v>44044</v>
          </cell>
          <cell r="F129" t="str">
            <v>MERCADO LIBRE</v>
          </cell>
          <cell r="G129" t="str">
            <v>01_MATERIALES</v>
          </cell>
          <cell r="H129" t="str">
            <v>MATERIAL-INST. AGUA</v>
          </cell>
          <cell r="J129" t="str">
            <v>https://articulo.mercadolibre.com.ar/MLA-608744200-buje-de-reduccion-para-turca-flare-de-bronce-de-12-a-38-_JM?quantity=1#position=1&amp;type=item&amp;tracking_id=27226e65-3089-4d81-9d36-4edc20a4d6d5</v>
          </cell>
        </row>
        <row r="130">
          <cell r="A130" t="str">
            <v>I1128</v>
          </cell>
          <cell r="B130" t="str">
            <v>Buje Red Bce 2 X 1 1/2</v>
          </cell>
          <cell r="C130" t="str">
            <v>u</v>
          </cell>
          <cell r="D130">
            <v>102.09</v>
          </cell>
          <cell r="E130">
            <v>42979</v>
          </cell>
          <cell r="F130" t="str">
            <v>ABELSON</v>
          </cell>
          <cell r="G130" t="str">
            <v>01_MATERIALES</v>
          </cell>
          <cell r="H130" t="str">
            <v>MATERIAL-INST. AGUA</v>
          </cell>
          <cell r="J130">
            <v>1616150</v>
          </cell>
        </row>
        <row r="131">
          <cell r="A131" t="str">
            <v>I1129</v>
          </cell>
          <cell r="B131" t="str">
            <v>Cupla Elastica 1 1/2 C/Brida Y Contra Brida (Cec)</v>
          </cell>
          <cell r="C131" t="str">
            <v>u</v>
          </cell>
          <cell r="D131">
            <v>250</v>
          </cell>
          <cell r="E131">
            <v>42948</v>
          </cell>
          <cell r="F131" t="str">
            <v>ABELSON</v>
          </cell>
          <cell r="G131" t="str">
            <v>01_MATERIALES</v>
          </cell>
          <cell r="H131" t="str">
            <v>MATERIAL-INST. AGUA</v>
          </cell>
          <cell r="J131">
            <v>3526238</v>
          </cell>
        </row>
        <row r="132">
          <cell r="A132" t="str">
            <v>I1130</v>
          </cell>
          <cell r="B132" t="str">
            <v>Valvula Retencion Vert. 1 1/2 Bce.</v>
          </cell>
          <cell r="C132" t="str">
            <v>u</v>
          </cell>
          <cell r="D132">
            <v>685.93</v>
          </cell>
          <cell r="E132">
            <v>42979</v>
          </cell>
          <cell r="F132" t="str">
            <v>ABELSON</v>
          </cell>
          <cell r="G132" t="str">
            <v>01_MATERIALES</v>
          </cell>
          <cell r="H132" t="str">
            <v>MATERIAL-PLACAS CEMENTICIAS</v>
          </cell>
          <cell r="J132">
            <v>8787508</v>
          </cell>
        </row>
        <row r="133">
          <cell r="A133" t="str">
            <v>I1131</v>
          </cell>
          <cell r="B133" t="str">
            <v>Madeja De Canamo Peinado X 100 Grs.</v>
          </cell>
          <cell r="C133" t="str">
            <v>u</v>
          </cell>
          <cell r="D133">
            <v>47.43</v>
          </cell>
          <cell r="E133">
            <v>42979</v>
          </cell>
          <cell r="F133" t="str">
            <v>ABELSON</v>
          </cell>
          <cell r="G133" t="str">
            <v>01_MATERIALES</v>
          </cell>
          <cell r="H133" t="str">
            <v>MATERIAL-INST. GAS</v>
          </cell>
          <cell r="J133">
            <v>9791518</v>
          </cell>
        </row>
        <row r="134">
          <cell r="A134" t="str">
            <v>I1132</v>
          </cell>
          <cell r="B134" t="str">
            <v>Sellador Hidro 3 X 50 Cm3 (85)</v>
          </cell>
          <cell r="C134" t="str">
            <v>u</v>
          </cell>
          <cell r="D134">
            <v>157.0248</v>
          </cell>
          <cell r="E134">
            <v>44044</v>
          </cell>
          <cell r="F134" t="str">
            <v>MERCADO LIBRE</v>
          </cell>
          <cell r="G134" t="str">
            <v>01_MATERIALES</v>
          </cell>
          <cell r="H134" t="str">
            <v>MATERIAL-INST. GAS</v>
          </cell>
          <cell r="J134" t="str">
            <v>https://articulo.mercadolibre.com.ar/MLA-852513908-sellador-para-rosca-hidro3-h3-cano-agua-pomo-50-cm-_JM?quantity=1#position=2&amp;type=item&amp;tracking_id=f3bd99af-5d53-4ab5-b4a8-47c5654f0c16</v>
          </cell>
        </row>
        <row r="135">
          <cell r="A135" t="str">
            <v>I1133</v>
          </cell>
          <cell r="B135" t="str">
            <v>Grapa Acustica 40 Acustik (2685)</v>
          </cell>
          <cell r="C135" t="str">
            <v>u</v>
          </cell>
          <cell r="D135">
            <v>25</v>
          </cell>
          <cell r="E135">
            <v>42948</v>
          </cell>
          <cell r="F135" t="str">
            <v>ABELSON</v>
          </cell>
          <cell r="G135" t="str">
            <v>01_MATERIALES</v>
          </cell>
          <cell r="H135" t="str">
            <v>MATERIAL-INST. GAS</v>
          </cell>
          <cell r="J135">
            <v>7915350</v>
          </cell>
        </row>
        <row r="136">
          <cell r="A136" t="str">
            <v>I1134</v>
          </cell>
          <cell r="B136" t="str">
            <v>Cano Pvc 40X4 Mts (3,2) Aprob.Cloacal Iram</v>
          </cell>
          <cell r="C136" t="str">
            <v>u</v>
          </cell>
          <cell r="D136">
            <v>284.29750000000001</v>
          </cell>
          <cell r="E136">
            <v>44044</v>
          </cell>
          <cell r="F136" t="str">
            <v>MERCADO LIBRE</v>
          </cell>
          <cell r="G136" t="str">
            <v>01_MATERIALES</v>
          </cell>
          <cell r="H136" t="str">
            <v>INST. CLOACAL</v>
          </cell>
          <cell r="J136" t="str">
            <v>https://articulo.mercadolibre.com.ar/MLA-757348207-cano-o-tubo-sanitario-pvc-tigre-40x4-_JM?quantity=1&amp;variation=38357353267#position=2&amp;type=item&amp;tracking_id=618ae223-d73a-411d-8eed-8b92b4e4a33a</v>
          </cell>
        </row>
        <row r="137">
          <cell r="A137" t="str">
            <v>I1135</v>
          </cell>
          <cell r="B137" t="str">
            <v>Cano Pvc 50X4 Mts (3,2) Aprob.Cloacal Iram</v>
          </cell>
          <cell r="C137" t="str">
            <v>u</v>
          </cell>
          <cell r="D137">
            <v>634.71069999999997</v>
          </cell>
          <cell r="E137">
            <v>44044</v>
          </cell>
          <cell r="F137" t="str">
            <v>MERCADO LIBRE</v>
          </cell>
          <cell r="G137" t="str">
            <v>01_MATERIALES</v>
          </cell>
          <cell r="H137" t="str">
            <v>INST. CLOACAL</v>
          </cell>
          <cell r="J137" t="str">
            <v>https://articulo.mercadolibre.com.ar/MLA-614377127-cano-desague-pluvial-cloacal-50-mm-tigre-jta-pegar-28envio-_JM</v>
          </cell>
        </row>
        <row r="138">
          <cell r="A138" t="str">
            <v>I1136</v>
          </cell>
          <cell r="B138" t="str">
            <v>Cano Pvc 63X4 Mts (3,2) Aprob.Cloacal Iram</v>
          </cell>
          <cell r="C138" t="str">
            <v>u</v>
          </cell>
          <cell r="D138">
            <v>726.44629999999995</v>
          </cell>
          <cell r="E138">
            <v>44044</v>
          </cell>
          <cell r="F138" t="str">
            <v>MERCADO LIBRE</v>
          </cell>
          <cell r="G138" t="str">
            <v>01_MATERIALES</v>
          </cell>
          <cell r="H138" t="str">
            <v>INST. CLOACAL</v>
          </cell>
          <cell r="J138" t="str">
            <v>https://articulo.mercadolibre.com.ar/MLA-614577132-cano-desague-pluvial-cloaca-63mm-tigre-junta-pegar-28-_JM</v>
          </cell>
        </row>
        <row r="139">
          <cell r="A139" t="str">
            <v>I1137</v>
          </cell>
          <cell r="B139" t="str">
            <v>Cano Pvc 110X4 Mts (3,2) Aprob.Cloacal Iram</v>
          </cell>
          <cell r="C139" t="str">
            <v>u</v>
          </cell>
          <cell r="D139">
            <v>1235.5372</v>
          </cell>
          <cell r="E139">
            <v>44044</v>
          </cell>
          <cell r="F139" t="str">
            <v>MERCADO LIBRE</v>
          </cell>
          <cell r="G139" t="str">
            <v>01_MATERIALES</v>
          </cell>
          <cell r="H139" t="str">
            <v>INST. CLOACAL</v>
          </cell>
          <cell r="J139" t="str">
            <v>https://articulo.mercadolibre.com.ar/MLA-627356733-cano-pvc-cloacal-agua-110-x-4-metros-tigre-aprobados-iram-_JM</v>
          </cell>
        </row>
        <row r="140">
          <cell r="A140" t="str">
            <v>I1138</v>
          </cell>
          <cell r="B140" t="str">
            <v>Codo Pvc 40 A 90 Tigre Ramat (29912343)</v>
          </cell>
          <cell r="C140" t="str">
            <v>u</v>
          </cell>
          <cell r="D140">
            <v>24.793399999999998</v>
          </cell>
          <cell r="E140">
            <v>44044</v>
          </cell>
          <cell r="F140" t="str">
            <v>MERCADO LIBRE</v>
          </cell>
          <cell r="G140" t="str">
            <v>01_MATERIALES</v>
          </cell>
          <cell r="H140" t="str">
            <v>INST. CLOACAL</v>
          </cell>
          <cell r="J140" t="str">
            <v>https://articulo.mercadolibre.com.ar/MLA-643073128-codo-pvc-90-mh-40-mm-_JM?quantity=1#position=35&amp;type=item&amp;tracking_id=ca591cdc-94de-44a4-966e-6b39e1acea15</v>
          </cell>
        </row>
        <row r="141">
          <cell r="A141" t="str">
            <v>I1139</v>
          </cell>
          <cell r="B141" t="str">
            <v>Codo Pvc 50 A 90 Tigre Ramat</v>
          </cell>
          <cell r="C141" t="str">
            <v>u</v>
          </cell>
          <cell r="D141">
            <v>45.454500000000003</v>
          </cell>
          <cell r="E141">
            <v>44044</v>
          </cell>
          <cell r="F141" t="str">
            <v>MERCADO LIBRE</v>
          </cell>
          <cell r="G141" t="str">
            <v>01_MATERIALES</v>
          </cell>
          <cell r="H141" t="str">
            <v>INST. CLOACAL</v>
          </cell>
          <cell r="J141" t="str">
            <v>https://articulo.mercadolibre.com.ar/MLA-643073301-codo-pvc-90-mh-50-mm-_JM?quantity=1#position=4&amp;type=item&amp;tracking_id=73f22756-e5a1-4549-93b1-cb9d226b2748</v>
          </cell>
        </row>
        <row r="142">
          <cell r="A142" t="str">
            <v>I1140</v>
          </cell>
          <cell r="B142" t="str">
            <v>Codo Pvc 63 A 90 Tigre Ramat (20215330)</v>
          </cell>
          <cell r="C142" t="str">
            <v>u</v>
          </cell>
          <cell r="D142">
            <v>57.851199999999999</v>
          </cell>
          <cell r="E142">
            <v>44044</v>
          </cell>
          <cell r="F142" t="str">
            <v>MERCADO LIBRE</v>
          </cell>
          <cell r="G142" t="str">
            <v>01_MATERIALES</v>
          </cell>
          <cell r="H142" t="str">
            <v>INST. CLOACAL</v>
          </cell>
          <cell r="J142" t="str">
            <v>https://articulo.mercadolibre.com.ar/MLA-643103014-codo-pvc-90-hh-63-mm-_JM?quantity=1#position=6&amp;type=item&amp;tracking_id=adf6da52-dabf-454a-ac9c-df38c3a25beb</v>
          </cell>
        </row>
        <row r="143">
          <cell r="A143" t="str">
            <v>I1141</v>
          </cell>
          <cell r="B143" t="str">
            <v>Codo Pvc  63 A 45 Tigre Ramat</v>
          </cell>
          <cell r="C143" t="str">
            <v>u</v>
          </cell>
          <cell r="D143">
            <v>54.545499999999997</v>
          </cell>
          <cell r="E143">
            <v>44044</v>
          </cell>
          <cell r="F143" t="str">
            <v>MERCADO LIBRE</v>
          </cell>
          <cell r="G143" t="str">
            <v>01_MATERIALES</v>
          </cell>
          <cell r="H143" t="str">
            <v>INST. AGUA</v>
          </cell>
          <cell r="J143" t="str">
            <v>https://articulo.mercadolibre.com.ar/MLA-643110460-codo-pvc-45-mh-63-mm-_JM?quantity=1#position=4&amp;type=item&amp;tracking_id=37040230-fa86-4583-aa5a-17823a1b081f</v>
          </cell>
        </row>
        <row r="144">
          <cell r="A144" t="str">
            <v>I1142</v>
          </cell>
          <cell r="B144" t="str">
            <v>Codo Pvc 110 C/3 Acometidas Tigre Ramat</v>
          </cell>
          <cell r="C144" t="str">
            <v>u</v>
          </cell>
          <cell r="D144">
            <v>229.7603</v>
          </cell>
          <cell r="E144">
            <v>44044</v>
          </cell>
          <cell r="F144" t="str">
            <v>MERCADO LIBRE</v>
          </cell>
          <cell r="G144" t="str">
            <v>01_MATERIALES</v>
          </cell>
          <cell r="H144" t="str">
            <v>INST. AGUA</v>
          </cell>
          <cell r="J144" t="str">
            <v>https://articulo.mercadolibre.com.ar/MLA-811561250-codo-con-3-acometidas-110-pvc-32-_JM?quantity=1#position=6&amp;type=item&amp;tracking_id=f4d32bb5-2266-4db7-9b20-70d13ae38483</v>
          </cell>
        </row>
        <row r="145">
          <cell r="A145" t="str">
            <v>I1143</v>
          </cell>
          <cell r="B145" t="str">
            <v>Curva Pvc 40 A 45 Tigre Ramat (29913048)</v>
          </cell>
          <cell r="C145" t="str">
            <v>u</v>
          </cell>
          <cell r="D145">
            <v>40.190100000000001</v>
          </cell>
          <cell r="E145">
            <v>44044</v>
          </cell>
          <cell r="F145" t="str">
            <v>MERCADO LIBRE</v>
          </cell>
          <cell r="G145" t="str">
            <v>01_MATERIALES</v>
          </cell>
          <cell r="H145" t="str">
            <v>MATERIAL-INST. AGUA</v>
          </cell>
          <cell r="J145" t="str">
            <v>https://articulo.mercadolibre.com.ar/MLA-811562666-curva-larga-45-mh-40-pvc-32-_JM?quantity=1#position=3&amp;type=item&amp;tracking_id=aa074d04-1182-49ab-98d7-2d37b04d152e</v>
          </cell>
        </row>
        <row r="146">
          <cell r="A146" t="str">
            <v>I1144</v>
          </cell>
          <cell r="B146" t="str">
            <v>Curva Pvc 63 A 90 Larga Tigre Ramat</v>
          </cell>
          <cell r="C146" t="str">
            <v>u</v>
          </cell>
          <cell r="D146">
            <v>72.628100000000003</v>
          </cell>
          <cell r="E146">
            <v>44044</v>
          </cell>
          <cell r="F146" t="str">
            <v>MERCADO LIBRE</v>
          </cell>
          <cell r="G146" t="str">
            <v>01_MATERIALES</v>
          </cell>
          <cell r="H146" t="str">
            <v>INST. AGUA</v>
          </cell>
          <cell r="J146" t="str">
            <v>https://articulo.mercadolibre.com.ar/MLA-811562671-curva-larga-45-mh-63-pvc-32-_JM?quantity=1#position=1&amp;type=item&amp;tracking_id=95b1eb60-0b07-4051-9f28-ee7ff3dd2e8d</v>
          </cell>
        </row>
        <row r="147">
          <cell r="A147" t="str">
            <v>I1145</v>
          </cell>
          <cell r="B147" t="str">
            <v>Ramal Pvc 40X40 A 90 Tigre Ramat</v>
          </cell>
          <cell r="C147" t="str">
            <v>u</v>
          </cell>
          <cell r="D147">
            <v>45.933900000000001</v>
          </cell>
          <cell r="E147">
            <v>44044</v>
          </cell>
          <cell r="F147" t="str">
            <v>MERCADO LIBRE</v>
          </cell>
          <cell r="G147" t="str">
            <v>01_MATERIALES</v>
          </cell>
          <cell r="H147" t="str">
            <v>INST. AGUA</v>
          </cell>
          <cell r="J147" t="str">
            <v>https://articulo.mercadolibre.com.ar/MLA-673322284-ramal-40-a-45-linea-110-pvc-gk-_JM#position=1&amp;type=item&amp;tracking_id=cff3bde2-2b25-46eb-840e-7303182930cb</v>
          </cell>
        </row>
        <row r="148">
          <cell r="A148" t="str">
            <v>I1146</v>
          </cell>
          <cell r="B148" t="str">
            <v>Ramal Pvc 50X50 Invertido Tigre Ramat (29917159)</v>
          </cell>
          <cell r="C148" t="str">
            <v>u</v>
          </cell>
          <cell r="D148">
            <v>52.94</v>
          </cell>
          <cell r="E148">
            <v>42979</v>
          </cell>
          <cell r="F148" t="str">
            <v>ABELSON</v>
          </cell>
          <cell r="G148" t="str">
            <v>01_MATERIALES</v>
          </cell>
          <cell r="H148" t="str">
            <v>MATERIAL-INST. AGUA</v>
          </cell>
          <cell r="J148">
            <v>5139332</v>
          </cell>
        </row>
        <row r="149">
          <cell r="A149" t="str">
            <v>I1147</v>
          </cell>
          <cell r="B149" t="str">
            <v>Ramal 110X110 A 90 C/V 50 Pvc T.Ramat (29916829)</v>
          </cell>
          <cell r="C149" t="str">
            <v>u</v>
          </cell>
          <cell r="D149">
            <v>195.34</v>
          </cell>
          <cell r="E149">
            <v>42979</v>
          </cell>
          <cell r="F149" t="str">
            <v>ABELSON</v>
          </cell>
          <cell r="G149" t="str">
            <v>01_MATERIALES</v>
          </cell>
          <cell r="H149" t="str">
            <v>MATERIAL-INST. AGUA</v>
          </cell>
          <cell r="J149">
            <v>5139335</v>
          </cell>
        </row>
        <row r="150">
          <cell r="A150" t="str">
            <v>I1148</v>
          </cell>
          <cell r="B150" t="str">
            <v>Cupla Pvc 40 Tigre Ramat</v>
          </cell>
          <cell r="C150" t="str">
            <v>u</v>
          </cell>
          <cell r="D150">
            <v>22.5868</v>
          </cell>
          <cell r="E150">
            <v>44044</v>
          </cell>
          <cell r="F150" t="str">
            <v>MERCADO LIBRE</v>
          </cell>
          <cell r="G150" t="str">
            <v>01_MATERIALES</v>
          </cell>
          <cell r="H150" t="str">
            <v>INST. AGUA</v>
          </cell>
          <cell r="J150" t="str">
            <v>https://articulo.mercadolibre.com.ar/MLA-836150467-cupla-lisa-40-pvc-amanco-nivel-1-_JM?quantity=1#position=4&amp;type=item&amp;tracking_id=56073de2-3e74-485e-94c8-40313e0d8485</v>
          </cell>
        </row>
        <row r="151">
          <cell r="A151" t="str">
            <v>I1149</v>
          </cell>
          <cell r="B151" t="str">
            <v>Cupla Pvc 50 Tigre Ramat (29912556)</v>
          </cell>
          <cell r="C151" t="str">
            <v>u</v>
          </cell>
          <cell r="D151">
            <v>11.8</v>
          </cell>
          <cell r="E151">
            <v>42979</v>
          </cell>
          <cell r="F151" t="str">
            <v>ABELSON</v>
          </cell>
          <cell r="G151" t="str">
            <v>01_MATERIALES</v>
          </cell>
          <cell r="H151" t="str">
            <v>MATERIAL-INST. AGUA</v>
          </cell>
          <cell r="J151">
            <v>5138005</v>
          </cell>
        </row>
        <row r="152">
          <cell r="A152" t="str">
            <v>I1150</v>
          </cell>
          <cell r="B152" t="str">
            <v>Reduccion Pvc  63X 50 Tigre Ramat (29912769)</v>
          </cell>
          <cell r="C152" t="str">
            <v>u</v>
          </cell>
          <cell r="D152">
            <v>43.090899999999998</v>
          </cell>
          <cell r="E152">
            <v>44044</v>
          </cell>
          <cell r="F152" t="str">
            <v>MERCADO LIBRE</v>
          </cell>
          <cell r="G152" t="str">
            <v>01_MATERIALES</v>
          </cell>
          <cell r="H152" t="str">
            <v>INST. CLOACAL</v>
          </cell>
          <cell r="J152" t="str">
            <v>https://articulo.mercadolibre.com.ar/MLA-811564710-reduccion-63-x-50-pvc-32-_JM?quantity=1#position=3&amp;type=item&amp;tracking_id=b0dcbda4-f730-4e2b-a994-502702be79f3</v>
          </cell>
        </row>
        <row r="153">
          <cell r="A153" t="str">
            <v>I1151</v>
          </cell>
          <cell r="B153" t="str">
            <v>Pileta De Patio Mod.110 Ent.40 Sal.63Mm</v>
          </cell>
          <cell r="C153" t="str">
            <v>u</v>
          </cell>
          <cell r="D153">
            <v>181.81819999999999</v>
          </cell>
          <cell r="E153">
            <v>44044</v>
          </cell>
          <cell r="F153" t="str">
            <v>MERCADO LIBRE</v>
          </cell>
          <cell r="G153" t="str">
            <v>01_MATERIALES</v>
          </cell>
          <cell r="H153" t="str">
            <v>MATERIAL-INSTALACION CLOACAL</v>
          </cell>
          <cell r="J153" t="str">
            <v>https://articulo.mercadolibre.com.ar/MLA-606658719-pileta-de-piso-10x10-pvc-pileta-de-patio-10x10-pvc-_JM?quantity=1#position=2&amp;type=item&amp;tracking_id=e71e0f27-c16d-49d4-b982-737f1a430d54</v>
          </cell>
        </row>
        <row r="154">
          <cell r="A154" t="str">
            <v>I1152</v>
          </cell>
          <cell r="B154" t="str">
            <v>Boca Acceso Pvc Ent-Sal 110 Tapa 20X20</v>
          </cell>
          <cell r="C154" t="str">
            <v>u</v>
          </cell>
          <cell r="D154">
            <v>1720.7438</v>
          </cell>
          <cell r="E154">
            <v>44044</v>
          </cell>
          <cell r="F154" t="str">
            <v>MERCADO LIBRE</v>
          </cell>
          <cell r="G154" t="str">
            <v>01_MATERIALES</v>
          </cell>
          <cell r="H154" t="str">
            <v>INST. CLOACAL</v>
          </cell>
          <cell r="J154" t="str">
            <v>https://articulo.mercadolibre.com.ar/MLA-649870797-pileta-de-patio-y-boca-de-acceso-awaduct-3-entradas-160x110-_JM#position=8&amp;type=item&amp;tracking_id=5db9d0ba-c3ff-417a-b40f-999b2a6b121b</v>
          </cell>
        </row>
        <row r="155">
          <cell r="A155" t="str">
            <v>I1153</v>
          </cell>
          <cell r="B155" t="str">
            <v>Dilatador Pvc 110 Tigre Ramat</v>
          </cell>
          <cell r="C155" t="str">
            <v>u</v>
          </cell>
          <cell r="D155">
            <v>182.02</v>
          </cell>
          <cell r="E155">
            <v>42979</v>
          </cell>
          <cell r="F155" t="str">
            <v>ABELSON</v>
          </cell>
          <cell r="G155" t="str">
            <v>01_MATERIALES</v>
          </cell>
          <cell r="H155" t="str">
            <v>MATERIAL-INSTALACION CLOACAL</v>
          </cell>
          <cell r="J155">
            <v>5139150</v>
          </cell>
        </row>
        <row r="156">
          <cell r="A156" t="str">
            <v>I1154</v>
          </cell>
          <cell r="B156" t="str">
            <v>Soldadura Fuerte</v>
          </cell>
          <cell r="C156" t="str">
            <v>u</v>
          </cell>
          <cell r="D156">
            <v>1388.39</v>
          </cell>
          <cell r="E156">
            <v>42979</v>
          </cell>
          <cell r="F156" t="str">
            <v>ABELSON</v>
          </cell>
          <cell r="G156" t="str">
            <v>01_MATERIALES</v>
          </cell>
          <cell r="H156" t="str">
            <v>MATERIAL-INST. AGUA</v>
          </cell>
          <cell r="J156">
            <v>6061170</v>
          </cell>
        </row>
        <row r="157">
          <cell r="A157" t="str">
            <v>I1155</v>
          </cell>
          <cell r="B157" t="str">
            <v>Niple Bce 1 X 20 Cm.</v>
          </cell>
          <cell r="C157" t="str">
            <v>u</v>
          </cell>
          <cell r="D157">
            <v>202.76</v>
          </cell>
          <cell r="E157">
            <v>42979</v>
          </cell>
          <cell r="F157" t="str">
            <v>ABELSON</v>
          </cell>
          <cell r="G157" t="str">
            <v>01_MATERIALES</v>
          </cell>
          <cell r="H157" t="str">
            <v>MATERIAL-INST. AGUA</v>
          </cell>
          <cell r="J157">
            <v>1720925</v>
          </cell>
        </row>
        <row r="158">
          <cell r="A158" t="str">
            <v>I1156</v>
          </cell>
          <cell r="B158" t="str">
            <v>Brida Bce 1</v>
          </cell>
          <cell r="C158" t="str">
            <v>u</v>
          </cell>
          <cell r="D158">
            <v>55.27</v>
          </cell>
          <cell r="E158">
            <v>42979</v>
          </cell>
          <cell r="F158" t="str">
            <v>ABELSON</v>
          </cell>
          <cell r="G158" t="str">
            <v>01_MATERIALES</v>
          </cell>
          <cell r="H158" t="str">
            <v>MATERIAL-INST. AGUA</v>
          </cell>
          <cell r="J158">
            <v>1616025</v>
          </cell>
        </row>
        <row r="159">
          <cell r="A159" t="str">
            <v>I1157</v>
          </cell>
          <cell r="B159" t="str">
            <v>Tee Bce 1</v>
          </cell>
          <cell r="C159" t="str">
            <v>u</v>
          </cell>
          <cell r="D159">
            <v>90.59</v>
          </cell>
          <cell r="E159">
            <v>42979</v>
          </cell>
          <cell r="F159" t="str">
            <v>ABELSON</v>
          </cell>
          <cell r="G159" t="str">
            <v>01_MATERIALES</v>
          </cell>
          <cell r="H159" t="str">
            <v>MATERIAL-INST. AGUA</v>
          </cell>
          <cell r="J159">
            <v>1617625</v>
          </cell>
        </row>
        <row r="160">
          <cell r="A160" t="str">
            <v>I1158</v>
          </cell>
          <cell r="B160" t="str">
            <v>Union Doble Bce 2</v>
          </cell>
          <cell r="C160" t="str">
            <v>u</v>
          </cell>
          <cell r="D160">
            <v>703.15</v>
          </cell>
          <cell r="E160">
            <v>42979</v>
          </cell>
          <cell r="F160" t="str">
            <v>ABELSON</v>
          </cell>
          <cell r="G160" t="str">
            <v>01_MATERIALES</v>
          </cell>
          <cell r="H160" t="str">
            <v>MATERIAL-INST. AGUA</v>
          </cell>
          <cell r="J160">
            <v>1620050</v>
          </cell>
        </row>
        <row r="161">
          <cell r="A161" t="str">
            <v>I1159</v>
          </cell>
          <cell r="B161" t="str">
            <v>Llave De Paso De 25 (Polimero-Bronce)Acqua System</v>
          </cell>
          <cell r="C161" t="str">
            <v>u</v>
          </cell>
          <cell r="D161">
            <v>265.94</v>
          </cell>
          <cell r="E161">
            <v>42979</v>
          </cell>
          <cell r="F161" t="str">
            <v>ABELSON</v>
          </cell>
          <cell r="G161" t="str">
            <v>01_MATERIALES</v>
          </cell>
          <cell r="H161" t="str">
            <v>MATERIAL-INST. AGUA</v>
          </cell>
          <cell r="J161">
            <v>1442219</v>
          </cell>
        </row>
        <row r="162">
          <cell r="A162" t="str">
            <v>I1160</v>
          </cell>
          <cell r="B162" t="str">
            <v>Tubo Macho P/Hb 25 S/Estanar</v>
          </cell>
          <cell r="C162" t="str">
            <v>u</v>
          </cell>
          <cell r="D162">
            <v>94.51</v>
          </cell>
          <cell r="E162">
            <v>42979</v>
          </cell>
          <cell r="F162" t="str">
            <v>ABELSON</v>
          </cell>
          <cell r="G162" t="str">
            <v>01_MATERIALES</v>
          </cell>
          <cell r="H162" t="str">
            <v>MATERIAL-INST. AGUA</v>
          </cell>
          <cell r="J162">
            <v>3498325</v>
          </cell>
        </row>
        <row r="163">
          <cell r="A163" t="str">
            <v>I1161</v>
          </cell>
          <cell r="B163" t="str">
            <v>Buje P/Hb 51 X 25 S/Estanar</v>
          </cell>
          <cell r="C163" t="str">
            <v>u</v>
          </cell>
          <cell r="D163">
            <v>172.48</v>
          </cell>
          <cell r="E163">
            <v>42979</v>
          </cell>
          <cell r="F163" t="str">
            <v>ABELSON</v>
          </cell>
          <cell r="G163" t="str">
            <v>01_MATERIALES</v>
          </cell>
          <cell r="H163" t="str">
            <v>MATERIAL-INST. AGUA</v>
          </cell>
          <cell r="J163">
            <v>3497357</v>
          </cell>
        </row>
        <row r="164">
          <cell r="A164" t="str">
            <v>I1162</v>
          </cell>
          <cell r="B164" t="str">
            <v>Tee P/Hb 50 S/Estanar</v>
          </cell>
          <cell r="C164" t="str">
            <v>u</v>
          </cell>
          <cell r="D164">
            <v>519.82000000000005</v>
          </cell>
          <cell r="E164">
            <v>42979</v>
          </cell>
          <cell r="F164" t="str">
            <v>ABELSON</v>
          </cell>
          <cell r="G164" t="str">
            <v>01_MATERIALES</v>
          </cell>
          <cell r="H164" t="str">
            <v>MATERIAL-INST. AGUA</v>
          </cell>
          <cell r="J164">
            <v>3497850</v>
          </cell>
        </row>
        <row r="165">
          <cell r="A165" t="str">
            <v>I1163</v>
          </cell>
          <cell r="B165" t="str">
            <v>Codo P/Hb 50 A 90 S/Estanar</v>
          </cell>
          <cell r="C165" t="str">
            <v>u</v>
          </cell>
          <cell r="D165">
            <v>393.41</v>
          </cell>
          <cell r="E165">
            <v>42979</v>
          </cell>
          <cell r="F165" t="str">
            <v>ABELSON</v>
          </cell>
          <cell r="G165" t="str">
            <v>01_MATERIALES</v>
          </cell>
          <cell r="H165" t="str">
            <v>MATERIAL-INST. AGUA</v>
          </cell>
          <cell r="J165">
            <v>3497450</v>
          </cell>
        </row>
        <row r="166">
          <cell r="A166" t="str">
            <v>I1164</v>
          </cell>
          <cell r="B166" t="str">
            <v>Codo P/Hb 50 A 90 S/Estanar</v>
          </cell>
          <cell r="C166" t="str">
            <v>u</v>
          </cell>
          <cell r="D166">
            <v>393.41</v>
          </cell>
          <cell r="E166">
            <v>42979</v>
          </cell>
          <cell r="F166" t="str">
            <v>ABELSON</v>
          </cell>
          <cell r="G166" t="str">
            <v>01_MATERIALES</v>
          </cell>
          <cell r="H166" t="str">
            <v>MATERIAL-INST. AGUA</v>
          </cell>
          <cell r="J166">
            <v>3497450</v>
          </cell>
        </row>
        <row r="167">
          <cell r="A167" t="str">
            <v>I1165</v>
          </cell>
          <cell r="B167" t="str">
            <v>Masilla Nodulo X 1 Kg.</v>
          </cell>
          <cell r="C167" t="str">
            <v>u</v>
          </cell>
          <cell r="D167">
            <v>83.48</v>
          </cell>
          <cell r="E167">
            <v>42979</v>
          </cell>
          <cell r="F167" t="str">
            <v>ABELSON</v>
          </cell>
          <cell r="G167" t="str">
            <v>01_MATERIALES</v>
          </cell>
          <cell r="H167" t="str">
            <v>MATERIAL-INST. AGUA</v>
          </cell>
          <cell r="J167">
            <v>9791576</v>
          </cell>
        </row>
        <row r="168">
          <cell r="A168" t="str">
            <v>I1166</v>
          </cell>
          <cell r="B168" t="str">
            <v>Llave ESCLUSA de bronce 1/2"</v>
          </cell>
          <cell r="C168" t="str">
            <v>u</v>
          </cell>
          <cell r="D168">
            <v>389.25619999999998</v>
          </cell>
          <cell r="E168">
            <v>44044</v>
          </cell>
          <cell r="F168" t="str">
            <v>MERCADO LIBRE</v>
          </cell>
          <cell r="G168" t="str">
            <v>01_MATERIALES</v>
          </cell>
          <cell r="H168" t="str">
            <v>MATERIAL-INST. AGUA</v>
          </cell>
          <cell r="J168" t="str">
            <v>https://articulo.mercadolibre.com.ar/MLA-824435615-llave-esclusa-12-bronce-3c-_JM?quantity=1#position=13&amp;type=item&amp;tracking_id=6138389c-7617-4ec0-9aca-e1a52b0da11d</v>
          </cell>
        </row>
        <row r="169">
          <cell r="A169" t="str">
            <v>I1167</v>
          </cell>
          <cell r="B169" t="str">
            <v>Rollo Cinta Teflon De 3/4 X 20 Mts.</v>
          </cell>
          <cell r="C169" t="str">
            <v>u</v>
          </cell>
          <cell r="D169">
            <v>322.31400000000002</v>
          </cell>
          <cell r="E169">
            <v>44044</v>
          </cell>
          <cell r="F169" t="str">
            <v>MERCADO LIBRE</v>
          </cell>
          <cell r="G169" t="str">
            <v>01_MATERIALES</v>
          </cell>
          <cell r="H169" t="str">
            <v>MATERIAL-INST. AGUA</v>
          </cell>
          <cell r="J169" t="str">
            <v>https://articulo.mercadolibre.com.ar/MLA-626375465-cinta-de-teflon-x-5-rollos-34-x-20m-te3420-aquaflex-_JM?quantity=1#position=2&amp;type=item&amp;tracking_id=9ef39876-782c-4711-85cb-b8d041d01f1a</v>
          </cell>
        </row>
        <row r="170">
          <cell r="A170" t="str">
            <v>I1168</v>
          </cell>
          <cell r="B170" t="str">
            <v>Tapa Acqua System 1/2</v>
          </cell>
          <cell r="C170" t="str">
            <v>u</v>
          </cell>
          <cell r="D170">
            <v>18.305800000000001</v>
          </cell>
          <cell r="E170">
            <v>44044</v>
          </cell>
          <cell r="F170" t="str">
            <v>MERCADO LIBRE</v>
          </cell>
          <cell r="G170" t="str">
            <v>01_MATERIALES</v>
          </cell>
          <cell r="H170" t="str">
            <v>MATERIAL-INST. AGUA</v>
          </cell>
          <cell r="J170" t="str">
            <v>https://articulo.mercadolibre.com.ar/MLA-837443848-tapa-hembra-de-20mm-acqua-system-_JM?quantity=1#position=1&amp;type=item&amp;tracking_id=091a0149-6c36-45a8-9c89-715966970184</v>
          </cell>
        </row>
        <row r="171">
          <cell r="A171" t="str">
            <v>I1169</v>
          </cell>
          <cell r="B171" t="str">
            <v>Tapa Acqua System 3/4</v>
          </cell>
          <cell r="C171" t="str">
            <v>u</v>
          </cell>
          <cell r="D171">
            <v>18.305800000000001</v>
          </cell>
          <cell r="E171">
            <v>44044</v>
          </cell>
          <cell r="F171" t="str">
            <v>MERCADO LIBRE</v>
          </cell>
          <cell r="G171" t="str">
            <v>01_MATERIALES</v>
          </cell>
          <cell r="H171" t="str">
            <v>MATERIAL-INST. AGUA</v>
          </cell>
          <cell r="J171" t="str">
            <v>https://articulo.mercadolibre.com.ar/MLA-837443848-tapa-hembra-de-20mm-acqua-system-_JM?quantity=1#position=9&amp;type=item&amp;tracking_id=df81ef09-7bf1-484e-ac15-f3e362fcfe62</v>
          </cell>
        </row>
        <row r="172">
          <cell r="A172" t="str">
            <v>I1170</v>
          </cell>
          <cell r="B172" t="str">
            <v>Tubo Hembra Red. 3/4Xrh 1/2 Fus-Rca Met H3 (8302)</v>
          </cell>
          <cell r="C172" t="str">
            <v>u</v>
          </cell>
          <cell r="D172">
            <v>123.9669</v>
          </cell>
          <cell r="E172">
            <v>44044</v>
          </cell>
          <cell r="F172" t="str">
            <v>MERCADO LIBRE</v>
          </cell>
          <cell r="G172" t="str">
            <v>01_MATERIALES</v>
          </cell>
          <cell r="H172" t="str">
            <v>MATERIAL-INST. AGUA</v>
          </cell>
          <cell r="J172" t="str">
            <v>https://articulo.mercadolibre.com.ar/MLA-781707260-tubo-hembra-acqua-system-25-mm-rosca-34-_JM?quantity=1#position=2&amp;type=item&amp;tracking_id=9596d9f5-e697-4f60-8f09-091a9c696848</v>
          </cell>
        </row>
        <row r="173">
          <cell r="A173" t="str">
            <v>I1172</v>
          </cell>
          <cell r="B173" t="str">
            <v>Subcontrato De Colocacion De Durlock, Estructura, 2 Placas, Encintado Y Masillado, Sin Aislación</v>
          </cell>
          <cell r="C173" t="str">
            <v>m2</v>
          </cell>
          <cell r="D173">
            <v>415.29</v>
          </cell>
          <cell r="E173">
            <v>43617</v>
          </cell>
          <cell r="F173" t="str">
            <v>VIVIENDA</v>
          </cell>
          <cell r="G173" t="str">
            <v>04_SUBCONTRATOS</v>
          </cell>
          <cell r="H173" t="str">
            <v>DURLOCK</v>
          </cell>
          <cell r="J173" t="str">
            <v>SIN CÓDIGO</v>
          </cell>
        </row>
        <row r="174">
          <cell r="A174" t="str">
            <v>I1173</v>
          </cell>
          <cell r="B174" t="str">
            <v>Gasista</v>
          </cell>
          <cell r="C174" t="str">
            <v>hs</v>
          </cell>
          <cell r="D174">
            <v>609.56138389610385</v>
          </cell>
          <cell r="E174">
            <v>44044</v>
          </cell>
          <cell r="F174" t="str">
            <v>SIN FUENTE</v>
          </cell>
          <cell r="G174" t="str">
            <v>02_MANO_DE_OBRA</v>
          </cell>
          <cell r="H174" t="str">
            <v>GAS</v>
          </cell>
          <cell r="J174" t="str">
            <v>SIN CÓDIGO</v>
          </cell>
        </row>
        <row r="175">
          <cell r="A175" t="str">
            <v>I1176</v>
          </cell>
          <cell r="B175" t="str">
            <v>Odometro</v>
          </cell>
          <cell r="C175" t="str">
            <v>u</v>
          </cell>
          <cell r="D175">
            <v>3136.3636363636365</v>
          </cell>
          <cell r="E175">
            <v>44020.840949074074</v>
          </cell>
          <cell r="F175" t="str">
            <v>MERCADO LIBRE</v>
          </cell>
          <cell r="G175" t="str">
            <v>03_EQUIPOS</v>
          </cell>
          <cell r="H175" t="str">
            <v>INSTRUMENTOS DE MEDICIÓN</v>
          </cell>
          <cell r="J175" t="str">
            <v>https://articulo.mercadolibre.com.ar/MLA-610552073-odometro-profesional-cuatro-digitos-crossmaster-bolso-_JM?quantity=1</v>
          </cell>
        </row>
        <row r="176">
          <cell r="A176" t="str">
            <v>I1177</v>
          </cell>
          <cell r="B176" t="str">
            <v>Cat 320</v>
          </cell>
          <cell r="C176" t="str">
            <v>hs</v>
          </cell>
          <cell r="D176">
            <v>3420.4396694214875</v>
          </cell>
          <cell r="E176">
            <v>44062</v>
          </cell>
          <cell r="F176" t="str">
            <v>Maquinas</v>
          </cell>
          <cell r="G176" t="str">
            <v>03_EQUIPOS</v>
          </cell>
          <cell r="H176" t="str">
            <v>COSTO</v>
          </cell>
          <cell r="J176" t="str">
            <v>E12</v>
          </cell>
        </row>
        <row r="177">
          <cell r="A177" t="str">
            <v>I1178</v>
          </cell>
          <cell r="B177" t="str">
            <v>Excavacion A Maquina Hasta 4 M De Prof</v>
          </cell>
          <cell r="C177" t="str">
            <v>m3</v>
          </cell>
          <cell r="D177">
            <v>450.12</v>
          </cell>
          <cell r="E177">
            <v>42948</v>
          </cell>
          <cell r="F177" t="str">
            <v>VIVIENDA</v>
          </cell>
          <cell r="G177" t="str">
            <v>04_SUBCONTRATOS</v>
          </cell>
          <cell r="H177" t="str">
            <v>MOVIMIENTO DE SUELOS</v>
          </cell>
          <cell r="J177" t="str">
            <v>558-0040 - LIDER</v>
          </cell>
        </row>
        <row r="178">
          <cell r="A178" t="str">
            <v>I1179</v>
          </cell>
          <cell r="B178" t="str">
            <v>Codo De 32 A 45 Acqua System (1")</v>
          </cell>
          <cell r="C178" t="str">
            <v>u</v>
          </cell>
          <cell r="D178">
            <v>29.54</v>
          </cell>
          <cell r="E178">
            <v>42979</v>
          </cell>
          <cell r="F178" t="str">
            <v>ABELSON</v>
          </cell>
          <cell r="G178" t="str">
            <v>01_MATERIALES</v>
          </cell>
          <cell r="H178" t="str">
            <v>MATERIAL-INST. AGUA</v>
          </cell>
          <cell r="J178">
            <v>1440525</v>
          </cell>
        </row>
        <row r="179">
          <cell r="A179" t="str">
            <v>I1180</v>
          </cell>
          <cell r="B179" t="str">
            <v>Llave De Paso De 20 (Polimero-Bronce)Acqua System</v>
          </cell>
          <cell r="C179" t="str">
            <v>u</v>
          </cell>
          <cell r="D179">
            <v>454.5455</v>
          </cell>
          <cell r="E179">
            <v>44044</v>
          </cell>
          <cell r="F179" t="str">
            <v>MERCADO LIBRE</v>
          </cell>
          <cell r="G179" t="str">
            <v>01_MATERIALES</v>
          </cell>
          <cell r="H179" t="str">
            <v>MATERIAL-INST. AGUA</v>
          </cell>
          <cell r="J179" t="str">
            <v>https://articulo.mercadolibre.com.ar/MLA-699406142-llave-de-paso-acquasystem-20mm-12-_JM?quantity=1#position=1&amp;type=item&amp;tracking_id=11401612-049e-47c9-97e3-073d7b3b0330</v>
          </cell>
        </row>
        <row r="180">
          <cell r="A180" t="str">
            <v>I1181</v>
          </cell>
          <cell r="B180" t="str">
            <v>Curva Pvc 110 A 45 Tigre Ramat (29913110)</v>
          </cell>
          <cell r="C180" t="str">
            <v>u</v>
          </cell>
          <cell r="D180">
            <v>148.68600000000001</v>
          </cell>
          <cell r="E180">
            <v>44044</v>
          </cell>
          <cell r="F180" t="str">
            <v>MERCADO LIBRE</v>
          </cell>
          <cell r="G180" t="str">
            <v>01_MATERIALES</v>
          </cell>
          <cell r="H180" t="str">
            <v>INST. CLOACAL</v>
          </cell>
          <cell r="J180" t="str">
            <v>https://articulo.mercadolibre.com.ar/MLA-673263397-curva-110-a-45-mh-linea-110-pvc-gk-_JM#position=5&amp;type=item&amp;tracking_id=7f0853dd-b85e-4aee-a91c-0ab48c5da60c</v>
          </cell>
        </row>
        <row r="181">
          <cell r="A181" t="str">
            <v>I1182</v>
          </cell>
          <cell r="B181" t="str">
            <v>Curva Pvc 110 A 90 Larga Tigre Ramat (29913919)</v>
          </cell>
          <cell r="C181" t="str">
            <v>u</v>
          </cell>
          <cell r="D181">
            <v>154.79339999999999</v>
          </cell>
          <cell r="E181">
            <v>44044</v>
          </cell>
          <cell r="F181" t="str">
            <v>MERCADO LIBRE</v>
          </cell>
          <cell r="G181" t="str">
            <v>01_MATERIALES</v>
          </cell>
          <cell r="H181" t="str">
            <v>INST. CLOACAL</v>
          </cell>
          <cell r="J181" t="str">
            <v>https://articulo.mercadolibre.com.ar/MLA-673261983-curva-110-a-90-mh-linea-110-pvc-gk-_JM#position=10&amp;type=item&amp;tracking_id=732a4310-eb98-468e-975c-df6ee14d7a3b</v>
          </cell>
        </row>
        <row r="182">
          <cell r="A182" t="str">
            <v>I1183</v>
          </cell>
          <cell r="B182" t="str">
            <v>Ramal Pvc 110X110 A 45 Tigre Ramat (29916110)</v>
          </cell>
          <cell r="C182" t="str">
            <v>u</v>
          </cell>
          <cell r="D182">
            <v>229.38839999999999</v>
          </cell>
          <cell r="E182">
            <v>44044</v>
          </cell>
          <cell r="F182" t="str">
            <v>MERCADO LIBRE</v>
          </cell>
          <cell r="G182" t="str">
            <v>01_MATERIALES</v>
          </cell>
          <cell r="H182" t="str">
            <v>INST. CLOACAL</v>
          </cell>
          <cell r="J182" t="str">
            <v>https://articulo.mercadolibre.com.ar/MLA-836164261-ramal-pvc-110-x-110-amanco-_JM?quantity=1#position=1&amp;type=item&amp;tracking_id=3639703c-9b4d-4a4b-8627-632bb9d4b4fa</v>
          </cell>
        </row>
        <row r="183">
          <cell r="A183" t="str">
            <v>I1184</v>
          </cell>
          <cell r="B183" t="str">
            <v>Aristas Reforzadas Con Guardacnto Metalico</v>
          </cell>
          <cell r="C183" t="str">
            <v>ml</v>
          </cell>
          <cell r="D183">
            <v>239.21</v>
          </cell>
          <cell r="E183">
            <v>42948</v>
          </cell>
          <cell r="F183" t="str">
            <v>VIVIENDA</v>
          </cell>
          <cell r="G183" t="str">
            <v>04_SUBCONTRATOS</v>
          </cell>
          <cell r="H183" t="str">
            <v>COLOCACION</v>
          </cell>
          <cell r="J183" t="str">
            <v>590-0130</v>
          </cell>
        </row>
        <row r="184">
          <cell r="A184" t="str">
            <v>I1185</v>
          </cell>
          <cell r="B184" t="str">
            <v>Ceramico Alberdi 20X20 Rojo Liso</v>
          </cell>
          <cell r="C184" t="str">
            <v>m2</v>
          </cell>
          <cell r="D184">
            <v>135</v>
          </cell>
          <cell r="E184">
            <v>42948</v>
          </cell>
          <cell r="F184" t="str">
            <v>VIVIENDA</v>
          </cell>
          <cell r="G184" t="str">
            <v>01_MATERIALES</v>
          </cell>
          <cell r="H184" t="str">
            <v>*CERAMICOS</v>
          </cell>
          <cell r="J184" t="str">
            <v>196-0410</v>
          </cell>
        </row>
        <row r="185">
          <cell r="A185" t="str">
            <v>I1186</v>
          </cell>
          <cell r="B185" t="str">
            <v>Klaukol Pastina Talco X 5 Kg.</v>
          </cell>
          <cell r="C185" t="str">
            <v>bolsa</v>
          </cell>
          <cell r="D185">
            <v>198.34299999999999</v>
          </cell>
          <cell r="E185">
            <v>44044</v>
          </cell>
          <cell r="F185" t="str">
            <v>MERCADO LIBRE</v>
          </cell>
          <cell r="G185" t="str">
            <v>01_MATERIALES</v>
          </cell>
          <cell r="H185" t="str">
            <v>AGLOMERANTES</v>
          </cell>
          <cell r="J185" t="str">
            <v>https://articulo.mercadolibre.com.ar/MLA-784058222-pastina-klaukol-para-ceramica-5-kilos-todos-los-colores-_JM?quantity=1#position=2&amp;type=item&amp;tracking_id=bbcf1389-9cdb-4c0c-9e6f-1ef5e89576fc</v>
          </cell>
        </row>
        <row r="186">
          <cell r="A186" t="str">
            <v>I1187</v>
          </cell>
          <cell r="B186" t="str">
            <v>Klaukol Pastina P/Porcel.Marfil X 5 Kg.</v>
          </cell>
          <cell r="C186" t="str">
            <v>bolsa</v>
          </cell>
          <cell r="D186">
            <v>468.70659999999998</v>
          </cell>
          <cell r="E186">
            <v>44044</v>
          </cell>
          <cell r="F186" t="str">
            <v>MERCADO LIBRE</v>
          </cell>
          <cell r="G186" t="str">
            <v>01_MATERIALES</v>
          </cell>
          <cell r="H186" t="str">
            <v>AGLOMERANTES</v>
          </cell>
          <cell r="J186" t="str">
            <v>https://articulo.mercadolibre.com.ar/MLA-769168449-pastina-alta-performance-para-porcellanato-5kg-klaukol-_JM?quantity=1&amp;variation=47880249541&amp;onAttributesExp=true#position=2&amp;type=item&amp;tracking_id=93d0d275-546f-4346-87d1-a54731319423</v>
          </cell>
        </row>
        <row r="187">
          <cell r="A187" t="str">
            <v>I1188</v>
          </cell>
          <cell r="B187" t="str">
            <v>Fijaciones(No 8)C/Tarugos(100 U)</v>
          </cell>
          <cell r="C187" t="str">
            <v>caja</v>
          </cell>
          <cell r="D187">
            <v>139</v>
          </cell>
          <cell r="E187">
            <v>42948</v>
          </cell>
          <cell r="F187" t="str">
            <v>VIVIENDA</v>
          </cell>
          <cell r="G187" t="str">
            <v>01_MATERIALES</v>
          </cell>
          <cell r="H187" t="str">
            <v>DURLOCK</v>
          </cell>
          <cell r="J187" t="str">
            <v>094-0725</v>
          </cell>
        </row>
        <row r="188">
          <cell r="A188" t="str">
            <v>I1189</v>
          </cell>
          <cell r="B188" t="str">
            <v>Pintura Asfaltica X 20 Lts (8 A 12 M2/Litro/Mano)</v>
          </cell>
          <cell r="C188" t="str">
            <v>lata</v>
          </cell>
          <cell r="D188">
            <v>2377.6860000000001</v>
          </cell>
          <cell r="E188">
            <v>44044</v>
          </cell>
          <cell r="F188" t="str">
            <v>MERCADO LIBRE</v>
          </cell>
          <cell r="G188" t="str">
            <v>01_MATERIALES</v>
          </cell>
          <cell r="H188" t="str">
            <v>PINTURAS</v>
          </cell>
          <cell r="J188" t="str">
            <v>https://articulo.mercadolibre.com.ar/MLA-607034748-pintura-asfaltica-megaflex-base-solvente-x-18lts-pintumm-_JM#position=1&amp;type=item&amp;tracking_id=4cab7a87-b394-48de-b16d-46e04139c96b</v>
          </cell>
        </row>
        <row r="189">
          <cell r="A189" t="str">
            <v>I1190</v>
          </cell>
          <cell r="B189" t="str">
            <v>Membrana Asfaltica Geotextil 170G, Alma De Polietileno X 11 M2</v>
          </cell>
          <cell r="C189" t="str">
            <v>m2</v>
          </cell>
          <cell r="D189">
            <v>225.3193</v>
          </cell>
          <cell r="E189">
            <v>44044</v>
          </cell>
          <cell r="F189" t="str">
            <v>VIVIENDA</v>
          </cell>
          <cell r="G189" t="str">
            <v>01_MATERIALES</v>
          </cell>
          <cell r="H189" t="str">
            <v>AISLACION HIDRAULICA</v>
          </cell>
          <cell r="J189" t="str">
            <v>https://articulo.mercadolibre.com.ar/MLA-602902322-membrana-geotextil-asfaltica-isofox-42-kg-transitable-11m2-_JM?quantity=1#position=5&amp;type=item&amp;tracking_id=1a2bbb6b-a7b9-4d8e-a972-c89c19994e92</v>
          </cell>
        </row>
        <row r="190">
          <cell r="A190" t="str">
            <v>I1191</v>
          </cell>
          <cell r="B190" t="str">
            <v>Camion Hasta 3 Ton</v>
          </cell>
          <cell r="C190" t="str">
            <v>hs</v>
          </cell>
          <cell r="D190">
            <v>400</v>
          </cell>
          <cell r="E190">
            <v>43586</v>
          </cell>
          <cell r="F190" t="str">
            <v>VIVIENDA</v>
          </cell>
          <cell r="G190" t="str">
            <v>03_EQUIPOS</v>
          </cell>
          <cell r="H190" t="str">
            <v>MAQUINARIA</v>
          </cell>
          <cell r="J190" t="str">
            <v>002-0570</v>
          </cell>
        </row>
        <row r="191">
          <cell r="A191" t="str">
            <v>I1192</v>
          </cell>
          <cell r="B191" t="str">
            <v>Tosca Puesta En Obra</v>
          </cell>
          <cell r="C191" t="str">
            <v>m3</v>
          </cell>
          <cell r="D191">
            <v>397.72730000000001</v>
          </cell>
          <cell r="E191">
            <v>44044</v>
          </cell>
          <cell r="F191" t="str">
            <v>MERCADO LIBRE</v>
          </cell>
          <cell r="G191" t="str">
            <v>01_MATERIALES</v>
          </cell>
          <cell r="H191" t="str">
            <v>TIERRAS</v>
          </cell>
          <cell r="J191" t="str">
            <v>https://articulo.mercadolibre.com.ar/MLA-708325110-tierra-tosca-por-8-metros-_JM#position=1&amp;type=item&amp;tracking_id=ff98ea68-9bfc-4450-a6bb-865b25e32995</v>
          </cell>
        </row>
        <row r="192">
          <cell r="A192" t="str">
            <v>I1193</v>
          </cell>
          <cell r="B192" t="str">
            <v>Tacos De Nylon De 8 Mm</v>
          </cell>
          <cell r="C192" t="str">
            <v>u</v>
          </cell>
          <cell r="D192">
            <v>0.55369999999999997</v>
          </cell>
          <cell r="E192">
            <v>44044</v>
          </cell>
          <cell r="F192" t="str">
            <v>MERCADO LIBRE</v>
          </cell>
          <cell r="G192" t="str">
            <v>01_MATERIALES</v>
          </cell>
          <cell r="H192" t="str">
            <v>FERRETERIA</v>
          </cell>
          <cell r="J192" t="str">
            <v>https://articulo.mercadolibre.com.ar/MLA-826225508-tarugo-n8-con-tope-100-nylon-bolsa-x-500-unidades-_JM?quantity=1#position=2&amp;type=item&amp;tracking_id=152b8083-b89b-4952-b5d1-35a47085ca28</v>
          </cell>
        </row>
        <row r="193">
          <cell r="A193" t="str">
            <v>I1194</v>
          </cell>
          <cell r="B193" t="str">
            <v>Tornillo De 40 Mm Para Taco De 8</v>
          </cell>
          <cell r="C193" t="str">
            <v>u</v>
          </cell>
          <cell r="D193">
            <v>2.4710999999999999</v>
          </cell>
          <cell r="E193">
            <v>44044</v>
          </cell>
          <cell r="F193" t="str">
            <v>MERCADO LIBRE</v>
          </cell>
          <cell r="G193" t="str">
            <v>01_MATERIALES</v>
          </cell>
          <cell r="H193" t="str">
            <v>FIJACIONES</v>
          </cell>
          <cell r="J193" t="str">
            <v>https://articulo.mercadolibre.com.ar/MLA-777634663-tornillos-fix-5-x-45-para-tarugo-8mm-x-100-unidades-_JM?quantity=1#position=1&amp;type=item&amp;tracking_id=d6d2a0f7-e954-47dd-88aa-641f192ef834</v>
          </cell>
        </row>
        <row r="194">
          <cell r="A194" t="str">
            <v>I1195</v>
          </cell>
          <cell r="B194" t="str">
            <v>Cano Hf La Baskonia 100X3 Espiga-Espiga</v>
          </cell>
          <cell r="C194" t="str">
            <v>u</v>
          </cell>
          <cell r="D194">
            <v>3971.8182000000002</v>
          </cell>
          <cell r="E194">
            <v>44044</v>
          </cell>
          <cell r="F194" t="str">
            <v>MERCADO LIBRE</v>
          </cell>
          <cell r="G194" t="str">
            <v>01_MATERIALES</v>
          </cell>
          <cell r="H194" t="str">
            <v>MATERIAL-INST. CLOACAL</v>
          </cell>
          <cell r="J194" t="str">
            <v>https://articulo.mercadolibre.com.ar/MLA-611544849-cano-de-hierro-fundido-anavi-4-x-3-m-_JM?quantity=1#position=1&amp;type=item&amp;tracking_id=c6652b9c-9c28-468a-aa66-bab55e98b709</v>
          </cell>
        </row>
        <row r="195">
          <cell r="A195" t="str">
            <v>I1196</v>
          </cell>
          <cell r="B195" t="str">
            <v>Plomo Para Calafatear En Lingotes</v>
          </cell>
          <cell r="C195" t="str">
            <v>kg</v>
          </cell>
          <cell r="D195">
            <v>79.650000000000006</v>
          </cell>
          <cell r="E195">
            <v>42979</v>
          </cell>
          <cell r="F195" t="str">
            <v>ABELSON</v>
          </cell>
          <cell r="G195" t="str">
            <v>01_MATERIALES</v>
          </cell>
          <cell r="H195" t="str">
            <v>MATERIAL-INST. CLOACAL</v>
          </cell>
          <cell r="J195">
            <v>6189000</v>
          </cell>
        </row>
        <row r="196">
          <cell r="A196" t="str">
            <v>I1197</v>
          </cell>
          <cell r="B196" t="str">
            <v>Granito Gris Mara Esp: 2,5 Cm</v>
          </cell>
          <cell r="C196" t="str">
            <v>m2</v>
          </cell>
          <cell r="D196">
            <v>3305.7851000000001</v>
          </cell>
          <cell r="E196">
            <v>44044</v>
          </cell>
          <cell r="F196" t="str">
            <v>MERCADO LIBRE</v>
          </cell>
          <cell r="G196" t="str">
            <v>01_MATERIALES</v>
          </cell>
          <cell r="H196" t="str">
            <v>MARMOLERIA</v>
          </cell>
          <cell r="J196" t="str">
            <v>https://articulo.mercadolibre.com.ar/MLA-845529791-gris-mara-granito-_JM#position=9&amp;type=item&amp;tracking_id=111468bb-6453-4d9f-911a-e90e38b70c1c</v>
          </cell>
        </row>
        <row r="197">
          <cell r="A197" t="str">
            <v>I1198</v>
          </cell>
          <cell r="B197" t="str">
            <v>Traforo En Mesada</v>
          </cell>
          <cell r="C197" t="str">
            <v>u</v>
          </cell>
          <cell r="D197">
            <v>826.44629999999995</v>
          </cell>
          <cell r="E197">
            <v>44044</v>
          </cell>
          <cell r="F197" t="str">
            <v>MERCADO LIBRE</v>
          </cell>
          <cell r="G197" t="str">
            <v>01_MATERIALES</v>
          </cell>
          <cell r="H197" t="str">
            <v>MARMOLERIA</v>
          </cell>
          <cell r="J197" t="str">
            <v>https://articulo.mercadolibre.com.ar/MLA-845529791-gris-mara-granito-_JM#position=9&amp;type=item&amp;tracking_id=111468bb-6453-4d9f-911a-e90e38b70c1c</v>
          </cell>
        </row>
        <row r="198">
          <cell r="A198" t="str">
            <v>I1199</v>
          </cell>
          <cell r="B198" t="str">
            <v>Pulido De Borde Mesada</v>
          </cell>
          <cell r="C198" t="str">
            <v>ml</v>
          </cell>
          <cell r="D198">
            <v>413.22309999999999</v>
          </cell>
          <cell r="E198">
            <v>44044</v>
          </cell>
          <cell r="F198" t="str">
            <v>MERCADO LIBRE</v>
          </cell>
          <cell r="G198" t="str">
            <v>01_MATERIALES</v>
          </cell>
          <cell r="H198" t="str">
            <v>MARMOLERIA</v>
          </cell>
          <cell r="J198" t="str">
            <v>https://articulo.mercadolibre.com.ar/MLA-845529791-gris-mara-granito-_JM#position=9&amp;type=item&amp;tracking_id=111468bb-6453-4d9f-911a-e90e38b70c1c</v>
          </cell>
        </row>
        <row r="199">
          <cell r="A199" t="str">
            <v>I1200</v>
          </cell>
          <cell r="B199" t="str">
            <v>Servicio De Flete</v>
          </cell>
          <cell r="C199" t="str">
            <v>hs</v>
          </cell>
          <cell r="D199">
            <v>1552.4</v>
          </cell>
          <cell r="E199">
            <v>44062</v>
          </cell>
          <cell r="F199" t="str">
            <v>ESTIMADO</v>
          </cell>
          <cell r="G199" t="str">
            <v>04_SUBCONTRATOS</v>
          </cell>
          <cell r="H199" t="str">
            <v>TRANSPORTE</v>
          </cell>
          <cell r="J199">
            <v>20</v>
          </cell>
        </row>
        <row r="200">
          <cell r="A200" t="str">
            <v>I1201</v>
          </cell>
          <cell r="B200" t="str">
            <v>Tapa Pvc 110 Tigre Ramat (20215070)</v>
          </cell>
          <cell r="C200" t="str">
            <v>u</v>
          </cell>
          <cell r="D200">
            <v>13.39</v>
          </cell>
          <cell r="E200">
            <v>42979</v>
          </cell>
          <cell r="F200" t="str">
            <v>ABELSON</v>
          </cell>
          <cell r="G200" t="str">
            <v>01_MATERIALES</v>
          </cell>
          <cell r="H200" t="str">
            <v>MATERIAL-INST. CLOACAL</v>
          </cell>
          <cell r="J200">
            <v>5139010</v>
          </cell>
        </row>
        <row r="201">
          <cell r="A201" t="str">
            <v>I1202</v>
          </cell>
          <cell r="B201" t="str">
            <v>Affinity Tanque 2000 Lts.Sin Base(1.22X1.87)Inox.</v>
          </cell>
          <cell r="C201" t="str">
            <v>u</v>
          </cell>
          <cell r="D201">
            <v>16886.64</v>
          </cell>
          <cell r="E201">
            <v>42979</v>
          </cell>
          <cell r="F201" t="str">
            <v>ABELSON</v>
          </cell>
          <cell r="G201" t="str">
            <v>01_MATERIALES</v>
          </cell>
          <cell r="H201" t="str">
            <v>MATERIAL-INST. AGUA</v>
          </cell>
          <cell r="J201">
            <v>4987720</v>
          </cell>
        </row>
        <row r="202">
          <cell r="A202" t="str">
            <v>I1203</v>
          </cell>
          <cell r="B202" t="str">
            <v>Fv 261 D20-13-30 Flexible Ac.Inox.Sin Roseta</v>
          </cell>
          <cell r="C202" t="str">
            <v>u</v>
          </cell>
          <cell r="D202">
            <v>89.39</v>
          </cell>
          <cell r="E202">
            <v>42979</v>
          </cell>
          <cell r="F202" t="str">
            <v>ABELSON</v>
          </cell>
          <cell r="G202" t="str">
            <v>01_MATERIALES</v>
          </cell>
          <cell r="H202" t="str">
            <v>MATERIAL-INST. AGUA</v>
          </cell>
          <cell r="J202">
            <v>9066674</v>
          </cell>
        </row>
        <row r="203">
          <cell r="A203" t="str">
            <v>I1204</v>
          </cell>
          <cell r="B203" t="str">
            <v>Ceramica Blanca 20X20 Blanca San Lorenzo</v>
          </cell>
          <cell r="C203" t="str">
            <v>m2</v>
          </cell>
          <cell r="D203">
            <v>114</v>
          </cell>
          <cell r="E203">
            <v>42948</v>
          </cell>
          <cell r="F203" t="str">
            <v>VIVIENDA</v>
          </cell>
          <cell r="G203" t="str">
            <v>01_MATERIALES</v>
          </cell>
          <cell r="H203" t="str">
            <v>*CERAMICOS</v>
          </cell>
          <cell r="J203" t="str">
            <v>210-0110</v>
          </cell>
        </row>
        <row r="204">
          <cell r="A204" t="str">
            <v>I1205</v>
          </cell>
          <cell r="B204" t="str">
            <v>Enduido Plastico Al Agua X 20 Litros</v>
          </cell>
          <cell r="C204" t="str">
            <v>lata</v>
          </cell>
          <cell r="D204">
            <v>2066.1156999999998</v>
          </cell>
          <cell r="E204">
            <v>44044</v>
          </cell>
          <cell r="F204" t="str">
            <v>MERCADO LIBRE</v>
          </cell>
          <cell r="G204" t="str">
            <v>01_MATERIALES</v>
          </cell>
          <cell r="H204" t="str">
            <v>PINTURAS</v>
          </cell>
          <cell r="J204" t="str">
            <v>https://articulo.mercadolibre.com.ar/MLA-678122107-enduido-plastico-para-interior-comodin-x-20lts-colorin-prestigio-_JM?quantity=1#position=6&amp;type=item&amp;tracking_id=1488bace-20a4-4995-b4a3-71334df6afbc</v>
          </cell>
        </row>
        <row r="205">
          <cell r="A205" t="str">
            <v>I1206</v>
          </cell>
          <cell r="B205" t="str">
            <v>Perfil L 2 X 1/8 (2,52 Kg/Ml)</v>
          </cell>
          <cell r="C205" t="str">
            <v>kg</v>
          </cell>
          <cell r="D205">
            <v>27.62</v>
          </cell>
          <cell r="E205">
            <v>42948</v>
          </cell>
          <cell r="F205" t="str">
            <v>VIVIENDA</v>
          </cell>
          <cell r="G205" t="str">
            <v>01_MATERIALES</v>
          </cell>
          <cell r="H205" t="str">
            <v>ACERO</v>
          </cell>
          <cell r="J205" t="str">
            <v>004-500</v>
          </cell>
        </row>
        <row r="206">
          <cell r="A206" t="str">
            <v>I1207</v>
          </cell>
          <cell r="B206" t="str">
            <v>Poliestireno Expandido 20 Kg/M3 Esp 20 Mm</v>
          </cell>
          <cell r="C206" t="str">
            <v>m2</v>
          </cell>
          <cell r="D206">
            <v>4138.8429999999998</v>
          </cell>
          <cell r="E206">
            <v>44044</v>
          </cell>
          <cell r="F206" t="str">
            <v>MERCADO LIBRE</v>
          </cell>
          <cell r="G206" t="str">
            <v>01_MATERIALES</v>
          </cell>
          <cell r="H206" t="str">
            <v>PRODUCTOS QUIMICOS</v>
          </cell>
          <cell r="J206" t="str">
            <v>https://articulo.mercadolibre.com.ar/MLA-652294463-telgopor-poliestireno-expandido-1000x1000x20mmalta-densidad-_JM</v>
          </cell>
        </row>
        <row r="207">
          <cell r="A207" t="str">
            <v>I1208</v>
          </cell>
          <cell r="B207" t="str">
            <v>Espejo De 6 Mm</v>
          </cell>
          <cell r="C207" t="str">
            <v>m2</v>
          </cell>
          <cell r="D207">
            <v>5553.7190000000001</v>
          </cell>
          <cell r="E207">
            <v>44044</v>
          </cell>
          <cell r="F207" t="str">
            <v>MERCADO LIBRE</v>
          </cell>
          <cell r="G207" t="str">
            <v>01_MATERIALES</v>
          </cell>
          <cell r="H207" t="str">
            <v>VIDRIOS</v>
          </cell>
          <cell r="J207" t="str">
            <v>http://articulo.mercadolibre.com.ar/MLA-610327576-espejo-oferta-50x120cm-stock-ya-para-verse-cuerpo-completo-_JM</v>
          </cell>
        </row>
        <row r="208">
          <cell r="A208" t="str">
            <v>I1209</v>
          </cell>
          <cell r="B208" t="str">
            <v>Tornillos Autoperforantes</v>
          </cell>
          <cell r="C208" t="str">
            <v>u</v>
          </cell>
          <cell r="D208">
            <v>8.1818000000000008</v>
          </cell>
          <cell r="E208">
            <v>44044</v>
          </cell>
          <cell r="F208" t="str">
            <v>MERCADO LIBRE</v>
          </cell>
          <cell r="G208" t="str">
            <v>01_MATERIALES</v>
          </cell>
          <cell r="H208" t="str">
            <v>FIJACIONES</v>
          </cell>
          <cell r="J208" t="str">
            <v>https://articulo.mercadolibre.com.ar/MLA-620111940-tornillo-autoperforante-2-12para-techo-x100un-chapa-perfil-_JM</v>
          </cell>
        </row>
        <row r="209">
          <cell r="A209" t="str">
            <v>I1210</v>
          </cell>
          <cell r="B209" t="str">
            <v>Oficial Pintor</v>
          </cell>
          <cell r="C209" t="str">
            <v>hs</v>
          </cell>
          <cell r="D209">
            <v>792.42979906493497</v>
          </cell>
          <cell r="E209">
            <v>44044</v>
          </cell>
          <cell r="F209" t="str">
            <v>Mano de Obra</v>
          </cell>
          <cell r="G209" t="str">
            <v>04_SUBCONTRATOS</v>
          </cell>
          <cell r="H209" t="str">
            <v>PINTURA</v>
          </cell>
          <cell r="J209" t="str">
            <v>OFE</v>
          </cell>
        </row>
        <row r="210">
          <cell r="A210" t="str">
            <v>I1211</v>
          </cell>
          <cell r="B210" t="str">
            <v>Plegado De Chapa</v>
          </cell>
          <cell r="C210" t="str">
            <v>m2</v>
          </cell>
          <cell r="D210">
            <v>228.65</v>
          </cell>
          <cell r="E210">
            <v>42736</v>
          </cell>
          <cell r="F210" t="str">
            <v>VIVIENDA</v>
          </cell>
          <cell r="G210" t="str">
            <v>04_SUBCONTRATOS</v>
          </cell>
          <cell r="H210" t="str">
            <v xml:space="preserve">PLEGADO </v>
          </cell>
          <cell r="J210" t="str">
            <v>098-390</v>
          </cell>
        </row>
        <row r="211">
          <cell r="A211" t="str">
            <v>I1212</v>
          </cell>
          <cell r="B211" t="str">
            <v>Chapa Lisa N 24 1X2M (Zingueria) 0,53 Mm</v>
          </cell>
          <cell r="C211" t="str">
            <v>m2</v>
          </cell>
          <cell r="D211">
            <v>506.67309999999998</v>
          </cell>
          <cell r="E211">
            <v>44044</v>
          </cell>
          <cell r="F211" t="str">
            <v>MERCADO LIBRE</v>
          </cell>
          <cell r="G211" t="str">
            <v>01_MATERIALES</v>
          </cell>
          <cell r="H211" t="str">
            <v>ACERO</v>
          </cell>
          <cell r="J211" t="str">
            <v>https://articulo.mercadolibre.com.ar/MLA-633865234-chapa-lisa-laminada-frio-056mm-c24-hoja-122-x-244-mtr-_JM</v>
          </cell>
        </row>
        <row r="212">
          <cell r="A212" t="str">
            <v>I1213</v>
          </cell>
          <cell r="B212" t="str">
            <v>Material Para Frente Iggam (Bolsa De 25 Kg, 3,6 A 5 M2 Por Bolsa)</v>
          </cell>
          <cell r="C212" t="str">
            <v>m2</v>
          </cell>
          <cell r="D212">
            <v>98.79</v>
          </cell>
          <cell r="E212">
            <v>42948</v>
          </cell>
          <cell r="F212" t="str">
            <v>VIVIENDA</v>
          </cell>
          <cell r="G212" t="str">
            <v>01_MATERIALES</v>
          </cell>
          <cell r="H212" t="str">
            <v>PREMEZCLADO</v>
          </cell>
          <cell r="J212" t="str">
            <v>578-0200 MATERIAL</v>
          </cell>
        </row>
        <row r="213">
          <cell r="A213" t="str">
            <v>I1214</v>
          </cell>
          <cell r="B213" t="str">
            <v>Amoblamiento Bajo Mesada</v>
          </cell>
          <cell r="C213" t="str">
            <v>ml</v>
          </cell>
          <cell r="D213">
            <v>1795.94</v>
          </cell>
          <cell r="E213">
            <v>42736</v>
          </cell>
          <cell r="F213" t="str">
            <v>VIVIENDA</v>
          </cell>
          <cell r="G213" t="str">
            <v>01_MATERIALES</v>
          </cell>
          <cell r="H213" t="str">
            <v>*PUERTAS</v>
          </cell>
          <cell r="J213" t="str">
            <v>020-0085</v>
          </cell>
        </row>
        <row r="214">
          <cell r="A214" t="str">
            <v>I1215</v>
          </cell>
          <cell r="B214" t="str">
            <v>Camara Inspeccion 60X60X40 Cemento</v>
          </cell>
          <cell r="C214" t="str">
            <v>u</v>
          </cell>
          <cell r="D214">
            <v>773.6</v>
          </cell>
          <cell r="E214">
            <v>42979</v>
          </cell>
          <cell r="F214" t="str">
            <v>ABELSON</v>
          </cell>
          <cell r="G214" t="str">
            <v>01_MATERIALES</v>
          </cell>
          <cell r="H214" t="str">
            <v>MATERIAL-INST. AGUA</v>
          </cell>
          <cell r="J214">
            <v>4744140</v>
          </cell>
        </row>
        <row r="215">
          <cell r="A215" t="str">
            <v>I1216</v>
          </cell>
          <cell r="B215" t="str">
            <v>Ferrum Inodoro Largo Andino Blanco Ialm</v>
          </cell>
          <cell r="C215" t="str">
            <v>u</v>
          </cell>
          <cell r="D215">
            <v>4937.5784999999996</v>
          </cell>
          <cell r="E215">
            <v>44044</v>
          </cell>
          <cell r="F215" t="str">
            <v>MERCADO LIBRE</v>
          </cell>
          <cell r="G215" t="str">
            <v>01_MATERIALES</v>
          </cell>
          <cell r="H215" t="str">
            <v>INST. CLOACAL</v>
          </cell>
          <cell r="J215" t="str">
            <v>https://articulo.mercadolibre.com.ar/MLA-645544476-inodoro-largo-ferrum-andina-blanco-foschia-_JM?quantity=1&amp;variation=45393686631#searchVariation=45393686631&amp;position=20&amp;type=pad&amp;tracking_id=582a5cbf-1a06-4bd0-b896-744f82c8fc66&amp;is_advertising=true&amp;ad_domain=VQCATCORE_LST&amp;ad_position=20&amp;ad_click_id=ZTU1N2MwMWEtNTY1Mi00ZjVmLWEzYTgtM2RjNGIxZGZkNjEw</v>
          </cell>
        </row>
        <row r="216">
          <cell r="A216" t="str">
            <v>I1217</v>
          </cell>
          <cell r="B216" t="str">
            <v>Ferrum Bidet Andina 1Ag.Blanco Bea1B</v>
          </cell>
          <cell r="C216" t="str">
            <v>u</v>
          </cell>
          <cell r="D216">
            <v>3487.3058000000001</v>
          </cell>
          <cell r="E216">
            <v>44044</v>
          </cell>
          <cell r="F216" t="str">
            <v>MERCADO LIBRE</v>
          </cell>
          <cell r="G216" t="str">
            <v>01_MATERIALES</v>
          </cell>
          <cell r="H216" t="str">
            <v>INST. CLOACAL</v>
          </cell>
          <cell r="J216" t="str">
            <v>https://articulo.mercadolibre.com.ar/MLA-613273751-sanitarios-bidet-ferrum-andina-3-agujeros-blanco-foschia-_JM?quantity=1#position=8&amp;type=pad&amp;tracking_id=15dd6ec6-f22b-492d-86e0-d06518aae561&amp;is_advertising=true&amp;ad_domain=VQCATCORE_LST&amp;ad_position=8&amp;ad_click_id=ZDY4MjM5ODctMGZmNy00MWYxLWFjMmQtNDFjNzg3MWIwMzY0</v>
          </cell>
        </row>
        <row r="217">
          <cell r="A217" t="str">
            <v>I1218</v>
          </cell>
          <cell r="B217" t="str">
            <v>Lavatorio + Columna Blanco Ferrum Andina</v>
          </cell>
          <cell r="C217" t="str">
            <v>u</v>
          </cell>
          <cell r="D217">
            <v>4763.1900999999998</v>
          </cell>
          <cell r="E217">
            <v>44044</v>
          </cell>
          <cell r="F217" t="str">
            <v>MERCADO LIBRE</v>
          </cell>
          <cell r="G217" t="str">
            <v>01_MATERIALES</v>
          </cell>
          <cell r="H217" t="str">
            <v>MATERIAL-INST. AGUA</v>
          </cell>
          <cell r="J217" t="str">
            <v>https://articulo.mercadolibre.com.ar/MLA-604698633-lavatorio-columna-blanco-ferrum-andina-sanitarios-bano-_JM?quantity=1#position=2&amp;type=item&amp;tracking_id=6c97c5e1-1ea1-4d10-91ad-6b3d934083c8</v>
          </cell>
        </row>
        <row r="218">
          <cell r="A218" t="str">
            <v>I1219</v>
          </cell>
          <cell r="B218" t="str">
            <v>Bañera De Chapa 1.40X0.70X0.36 Blanca Bo14C</v>
          </cell>
          <cell r="C218" t="str">
            <v>u</v>
          </cell>
          <cell r="D218">
            <v>12352.9174</v>
          </cell>
          <cell r="E218">
            <v>44044</v>
          </cell>
          <cell r="F218" t="str">
            <v>MERCADO LIBRE</v>
          </cell>
          <cell r="G218" t="str">
            <v>01_MATERIALES</v>
          </cell>
          <cell r="H218" t="str">
            <v>MATERIAL-INST. AGUA</v>
          </cell>
          <cell r="J218" t="str">
            <v>https://articulo.mercadolibre.com.ar/MLA-796573405-banera-roca-sacha-140-x-070-chapa-enlozada-p-_JM?quantity=1#position=3&amp;type=item&amp;tracking_id=25e2d85d-1282-42ef-a4c4-647c432e10b4</v>
          </cell>
        </row>
        <row r="219">
          <cell r="A219" t="str">
            <v>I1220</v>
          </cell>
          <cell r="B219" t="str">
            <v>Fv 0207/87.1.0 R Cr Pico Lavatorio Completo L.87</v>
          </cell>
          <cell r="C219" t="str">
            <v>u</v>
          </cell>
          <cell r="D219">
            <v>4169.6400000000003</v>
          </cell>
          <cell r="E219">
            <v>42979</v>
          </cell>
          <cell r="F219" t="str">
            <v>ABELSON</v>
          </cell>
          <cell r="G219" t="str">
            <v>01_MATERIALES</v>
          </cell>
          <cell r="H219" t="str">
            <v>MATERIAL-INST. AGUA</v>
          </cell>
          <cell r="J219">
            <v>3100545</v>
          </cell>
        </row>
        <row r="220">
          <cell r="A220" t="str">
            <v>I1221</v>
          </cell>
          <cell r="B220" t="str">
            <v>Fv 295/C3 Cr Bidet Triades</v>
          </cell>
          <cell r="C220" t="str">
            <v>u</v>
          </cell>
          <cell r="D220">
            <v>4289.53</v>
          </cell>
          <cell r="E220">
            <v>42979</v>
          </cell>
          <cell r="F220" t="str">
            <v>ABELSON</v>
          </cell>
          <cell r="G220" t="str">
            <v>01_MATERIALES</v>
          </cell>
          <cell r="H220" t="str">
            <v>MATERIAL-INST. AGUA</v>
          </cell>
          <cell r="J220">
            <v>9064078</v>
          </cell>
        </row>
        <row r="221">
          <cell r="A221" t="str">
            <v>I1222</v>
          </cell>
          <cell r="B221" t="str">
            <v>Fv 103/B1P Cr Ducha C/Transf. Arizona Plus</v>
          </cell>
          <cell r="C221" t="str">
            <v>u</v>
          </cell>
          <cell r="D221">
            <v>1823.76</v>
          </cell>
          <cell r="E221">
            <v>42979</v>
          </cell>
          <cell r="F221" t="str">
            <v>ABELSON</v>
          </cell>
          <cell r="G221" t="str">
            <v>01_MATERIALES</v>
          </cell>
          <cell r="H221" t="str">
            <v>MATERIAL-INST. AGUA</v>
          </cell>
          <cell r="J221">
            <v>9063501</v>
          </cell>
        </row>
        <row r="222">
          <cell r="A222" t="str">
            <v>I1223</v>
          </cell>
          <cell r="B222" t="str">
            <v>Fv 413/B2P Cr Mesada Cocina</v>
          </cell>
          <cell r="C222" t="str">
            <v>u</v>
          </cell>
          <cell r="D222">
            <v>1270.82</v>
          </cell>
          <cell r="E222">
            <v>42979</v>
          </cell>
          <cell r="F222" t="str">
            <v>ABELSON</v>
          </cell>
          <cell r="G222" t="str">
            <v>01_MATERIALES</v>
          </cell>
          <cell r="H222" t="str">
            <v>MATERIAL-INST. AGUA</v>
          </cell>
          <cell r="J222">
            <v>9063442</v>
          </cell>
        </row>
        <row r="223">
          <cell r="A223" t="str">
            <v>I1224</v>
          </cell>
          <cell r="B223" t="str">
            <v>Kit De Accesorios (Percha, Jabonera, Portarrollo, Vaso Y Toallero)</v>
          </cell>
          <cell r="C223" t="str">
            <v>u</v>
          </cell>
          <cell r="D223">
            <v>2863.6363999999999</v>
          </cell>
          <cell r="E223">
            <v>44044</v>
          </cell>
          <cell r="F223" t="str">
            <v>MERCADO LIBRE</v>
          </cell>
          <cell r="G223" t="str">
            <v>01_MATERIALES</v>
          </cell>
          <cell r="H223" t="str">
            <v>INST. AGUA</v>
          </cell>
          <cell r="J223" t="str">
            <v>https://articulo.mercadolibre.com.ar/MLA-604914129-accesorios-para-bano-set-kit-acero-inoxidable-y-cristal-_JM</v>
          </cell>
        </row>
        <row r="224">
          <cell r="A224" t="str">
            <v>I1225</v>
          </cell>
          <cell r="B224" t="str">
            <v>Calefon Tiro Balanceado 14 Litros</v>
          </cell>
          <cell r="C224" t="str">
            <v>u</v>
          </cell>
          <cell r="D224">
            <v>5600</v>
          </cell>
          <cell r="E224">
            <v>42887</v>
          </cell>
          <cell r="F224" t="str">
            <v>SIN FUENTE</v>
          </cell>
          <cell r="G224" t="str">
            <v>01_MATERIALES</v>
          </cell>
          <cell r="H224" t="str">
            <v>INST. GAS</v>
          </cell>
        </row>
        <row r="225">
          <cell r="A225" t="str">
            <v>I1226</v>
          </cell>
          <cell r="B225" t="str">
            <v>Calefactor Eskabe 5000 Cal Tiro Balanceado</v>
          </cell>
          <cell r="C225" t="str">
            <v>u</v>
          </cell>
          <cell r="D225">
            <v>4437</v>
          </cell>
          <cell r="E225">
            <v>42736</v>
          </cell>
          <cell r="F225" t="str">
            <v>VIVIENDA</v>
          </cell>
          <cell r="G225" t="str">
            <v>01_MATERIALES</v>
          </cell>
          <cell r="H225" t="str">
            <v>INST. GAS</v>
          </cell>
          <cell r="J225" t="str">
            <v>052-0815</v>
          </cell>
        </row>
        <row r="226">
          <cell r="A226" t="str">
            <v>I1227</v>
          </cell>
          <cell r="B226" t="str">
            <v>Cocina Eskabe E Con 2 Gn</v>
          </cell>
          <cell r="C226" t="str">
            <v>u</v>
          </cell>
          <cell r="D226">
            <v>6941.32</v>
          </cell>
          <cell r="E226">
            <v>42736</v>
          </cell>
          <cell r="F226" t="str">
            <v>VIVIENDA</v>
          </cell>
          <cell r="G226" t="str">
            <v>01_MATERIALES</v>
          </cell>
          <cell r="H226" t="str">
            <v>*COCINAS Y ANAFES</v>
          </cell>
          <cell r="J226" t="str">
            <v>086-0520</v>
          </cell>
        </row>
        <row r="227">
          <cell r="A227" t="str">
            <v>I1228</v>
          </cell>
          <cell r="B227" t="str">
            <v>Instalacion De Gas Vivienda Unifamiliar 2 Picos</v>
          </cell>
          <cell r="C227" t="str">
            <v>u</v>
          </cell>
          <cell r="D227">
            <v>25039.33</v>
          </cell>
          <cell r="E227">
            <v>42736</v>
          </cell>
          <cell r="F227" t="str">
            <v>VIVIENDA</v>
          </cell>
          <cell r="G227" t="str">
            <v>04_SUBCONTRATOS</v>
          </cell>
          <cell r="H227" t="str">
            <v>INST. GAS</v>
          </cell>
          <cell r="J227" t="str">
            <v>540-0040</v>
          </cell>
        </row>
        <row r="228">
          <cell r="A228" t="str">
            <v>I1229</v>
          </cell>
          <cell r="B228" t="str">
            <v>Excavaciones Y Rellenos Con Compactación  A Maquina (con provisión de Tosca)</v>
          </cell>
          <cell r="C228" t="str">
            <v>m3</v>
          </cell>
          <cell r="D228">
            <v>2577.5206611570247</v>
          </cell>
          <cell r="E228">
            <v>43831</v>
          </cell>
          <cell r="F228" t="str">
            <v>EL CONSTRUCTOR</v>
          </cell>
          <cell r="G228" t="str">
            <v>04_SUBCONTRATOS</v>
          </cell>
          <cell r="H228" t="str">
            <v>MOVIMIENTO DE SUELOS</v>
          </cell>
        </row>
        <row r="229">
          <cell r="A229" t="str">
            <v>I1230</v>
          </cell>
          <cell r="B229" t="str">
            <v>Cuadro De Bombas Diam 0.038 Incluye Bombas</v>
          </cell>
          <cell r="C229" t="str">
            <v>u</v>
          </cell>
          <cell r="D229">
            <v>30839</v>
          </cell>
          <cell r="E229">
            <v>42948</v>
          </cell>
          <cell r="F229" t="str">
            <v>VIVIENDA</v>
          </cell>
          <cell r="G229" t="str">
            <v>04_SUBCONTRATOS</v>
          </cell>
          <cell r="H229" t="str">
            <v>INST. AGUA</v>
          </cell>
          <cell r="J229" t="str">
            <v>580-0350</v>
          </cell>
        </row>
        <row r="230">
          <cell r="A230" t="str">
            <v>I1231</v>
          </cell>
          <cell r="B230" t="str">
            <v>Tapa Pvc  40 Tigre Ramat (20215020)</v>
          </cell>
          <cell r="C230" t="str">
            <v>u</v>
          </cell>
          <cell r="D230">
            <v>13.396699999999999</v>
          </cell>
          <cell r="E230">
            <v>44044</v>
          </cell>
          <cell r="F230" t="str">
            <v>Relacion con I1143 es 1/3</v>
          </cell>
          <cell r="G230" t="str">
            <v>01_MATERIALES</v>
          </cell>
          <cell r="H230" t="str">
            <v>INST. CLOACAL</v>
          </cell>
          <cell r="J230" t="str">
            <v>https://articulo.mercadolibre.com.ar/MLA-811562666-curva-larga-45-mh-40-pvc-32-_JM?quantity=1#position=3&amp;type=item&amp;tracking_id=aa074d04-1182-49ab-98d7-2d37b04d152e</v>
          </cell>
        </row>
        <row r="231">
          <cell r="A231" t="str">
            <v>I1232</v>
          </cell>
          <cell r="B231" t="str">
            <v>Tapa Pvc 110 Tigre Ramat (20215070)</v>
          </cell>
          <cell r="C231" t="str">
            <v>u</v>
          </cell>
          <cell r="D231">
            <v>57.619799999999998</v>
          </cell>
          <cell r="E231">
            <v>44044</v>
          </cell>
          <cell r="F231" t="str">
            <v>MERCADO LIBRE</v>
          </cell>
          <cell r="G231" t="str">
            <v>01_MATERIALES</v>
          </cell>
          <cell r="H231" t="str">
            <v>INST. CLOACAL</v>
          </cell>
          <cell r="J231" t="str">
            <v>https://articulo.mercadolibre.com.ar/MLA-811564689-tapa-h-110-pvc-32-_JM?quantity=1#position=3&amp;type=item&amp;tracking_id=d2d6aa28-997a-4c3c-933f-f59147d99bc3</v>
          </cell>
        </row>
        <row r="232">
          <cell r="A232" t="str">
            <v>I1233</v>
          </cell>
          <cell r="B232" t="str">
            <v>Tigre Ramal Mh 110X110 C/Vent.Pvc Je Din (26033810</v>
          </cell>
          <cell r="C232" t="str">
            <v>u</v>
          </cell>
          <cell r="D232">
            <v>346.80169999999998</v>
          </cell>
          <cell r="E232">
            <v>44044</v>
          </cell>
          <cell r="F232" t="str">
            <v>MERCADO LIBRE</v>
          </cell>
          <cell r="G232" t="str">
            <v>01_MATERIALES</v>
          </cell>
          <cell r="H232" t="str">
            <v>INST. CLOACAL</v>
          </cell>
          <cell r="J232" t="str">
            <v>https://articulo.mercadolibre.com.ar/MLA-851601985-ramal-simple-87-30-110-x-110mm-con-ventilacion-duratop-x-_JM?quantity=1#position=8&amp;type=item&amp;tracking_id=8baedfdf-02f7-4256-b2a3-cdbd7c1a9d4d</v>
          </cell>
        </row>
        <row r="233">
          <cell r="A233" t="str">
            <v>I1234</v>
          </cell>
          <cell r="B233" t="str">
            <v>Asiento P/Inodoro Blanco Tigre</v>
          </cell>
          <cell r="C233" t="str">
            <v>u</v>
          </cell>
          <cell r="D233">
            <v>3004.1322</v>
          </cell>
          <cell r="E233">
            <v>44044</v>
          </cell>
          <cell r="F233" t="str">
            <v>MERCADO LIBRE</v>
          </cell>
          <cell r="G233" t="str">
            <v>01_MATERIALES</v>
          </cell>
          <cell r="H233" t="str">
            <v>INST. CLOACAL</v>
          </cell>
          <cell r="J233" t="str">
            <v>https://articulo.mercadolibre.com.ar/MLA-608281933-asiento-y-tapa-para-inodoro-monaco-roca-original-_JM</v>
          </cell>
        </row>
        <row r="234">
          <cell r="A234" t="str">
            <v>I1235</v>
          </cell>
          <cell r="B234" t="str">
            <v>Ferrum Dacxfb Deposito De Colgar Blanco P/Andina</v>
          </cell>
          <cell r="C234" t="str">
            <v>u</v>
          </cell>
          <cell r="D234">
            <v>5019.9008000000003</v>
          </cell>
          <cell r="E234">
            <v>44044</v>
          </cell>
          <cell r="F234" t="str">
            <v>MERCADO LIBRE</v>
          </cell>
          <cell r="G234" t="str">
            <v>01_MATERIALES</v>
          </cell>
          <cell r="H234" t="str">
            <v>INST. CLOACAL</v>
          </cell>
          <cell r="J234" t="str">
            <v>https://articulo.mercadolibre.com.ar/MLA-655018346-deposito-de-colgar-ferrum-andina-dpcxf-blanco-_JM?quantity=1#position=4&amp;type=item&amp;tracking_id=c2b37896-7bb6-402d-8512-ce242132d2d8</v>
          </cell>
        </row>
        <row r="235">
          <cell r="A235" t="str">
            <v>I1236</v>
          </cell>
          <cell r="B235" t="str">
            <v>Sopapa Bañera A Codo 40Mm (4099) Bce.Pulida</v>
          </cell>
          <cell r="C235" t="str">
            <v>u</v>
          </cell>
          <cell r="D235">
            <v>1430.5785000000001</v>
          </cell>
          <cell r="E235">
            <v>44044</v>
          </cell>
          <cell r="F235" t="str">
            <v>MERCADO LIBRE</v>
          </cell>
          <cell r="G235" t="str">
            <v>01_MATERIALES</v>
          </cell>
          <cell r="H235" t="str">
            <v>INST. CLOACAL</v>
          </cell>
          <cell r="J235" t="str">
            <v>https://articulo.mercadolibre.com.ar/MLA-606963720-sopapa-a-codo-fv-para-desague-de-banera-cromada-con-tapita-_JM?quantity=1#position=8&amp;type=pad&amp;tracking_id=5232d638-bc36-4a18-8a39-a889fed40ae0&amp;is_advertising=true&amp;ad_domain=VQCATCORE_LST&amp;ad_position=8&amp;ad_click_id=NjEwOGI4OWYtMmUyOC00Yjg2LTkzMzMtZGQzOWQ5NWY5MTk5</v>
          </cell>
        </row>
        <row r="236">
          <cell r="A236" t="str">
            <v>I1237</v>
          </cell>
          <cell r="B236" t="str">
            <v>Descarga Lavatorio 40X40 Cromo</v>
          </cell>
          <cell r="C236" t="str">
            <v>u</v>
          </cell>
          <cell r="D236">
            <v>643.27</v>
          </cell>
          <cell r="E236">
            <v>42979</v>
          </cell>
          <cell r="F236" t="str">
            <v>ABELSON</v>
          </cell>
          <cell r="G236" t="str">
            <v>01_MATERIALES</v>
          </cell>
          <cell r="H236" t="str">
            <v>INST. CLOACAL</v>
          </cell>
          <cell r="J236">
            <v>6450281</v>
          </cell>
        </row>
        <row r="237">
          <cell r="A237" t="str">
            <v>I1238</v>
          </cell>
          <cell r="B237" t="str">
            <v>Grapa Acustica 110 Acustik (2689)</v>
          </cell>
          <cell r="C237" t="str">
            <v>u</v>
          </cell>
          <cell r="D237">
            <v>35.67</v>
          </cell>
          <cell r="E237">
            <v>42979</v>
          </cell>
          <cell r="F237" t="str">
            <v>ABELSON</v>
          </cell>
          <cell r="G237" t="str">
            <v>01_MATERIALES</v>
          </cell>
          <cell r="H237" t="str">
            <v>INST. CLOACAL</v>
          </cell>
          <cell r="J237">
            <v>7915354</v>
          </cell>
        </row>
        <row r="238">
          <cell r="A238" t="str">
            <v>I1239</v>
          </cell>
          <cell r="B238" t="str">
            <v>Contratapa 60X60 P/Camara Inspeccion Cemento</v>
          </cell>
          <cell r="C238" t="str">
            <v>u</v>
          </cell>
          <cell r="D238">
            <v>225.86</v>
          </cell>
          <cell r="E238">
            <v>42979</v>
          </cell>
          <cell r="F238" t="str">
            <v>ABELSON</v>
          </cell>
          <cell r="G238" t="str">
            <v>01_MATERIALES</v>
          </cell>
          <cell r="H238" t="str">
            <v>INST. CLOACAL</v>
          </cell>
          <cell r="J238">
            <v>4744250</v>
          </cell>
        </row>
        <row r="239">
          <cell r="A239" t="str">
            <v>I1240</v>
          </cell>
          <cell r="B239" t="str">
            <v>Tapa Arriba 68X68 P/Camara Inspeccion Cemento</v>
          </cell>
          <cell r="C239" t="str">
            <v>u</v>
          </cell>
          <cell r="D239">
            <v>416.15</v>
          </cell>
          <cell r="E239">
            <v>42979</v>
          </cell>
          <cell r="F239" t="str">
            <v>ABELSON</v>
          </cell>
          <cell r="G239" t="str">
            <v>01_MATERIALES</v>
          </cell>
          <cell r="H239" t="str">
            <v>INST. CLOACAL</v>
          </cell>
          <cell r="J239">
            <v>4744252</v>
          </cell>
        </row>
        <row r="240">
          <cell r="A240" t="str">
            <v>I1241</v>
          </cell>
          <cell r="B240" t="str">
            <v>Embudo Vertical H.F. 100 Reja 20X20</v>
          </cell>
          <cell r="C240" t="str">
            <v>u</v>
          </cell>
          <cell r="D240">
            <v>1396.6941999999999</v>
          </cell>
          <cell r="E240">
            <v>44044</v>
          </cell>
          <cell r="F240" t="str">
            <v>MERCADO LIBRE</v>
          </cell>
          <cell r="G240" t="str">
            <v>01_MATERIALES</v>
          </cell>
          <cell r="H240" t="str">
            <v>INST. CLOACAL</v>
          </cell>
          <cell r="J240" t="str">
            <v>https://articulo.mercadolibre.com.ar/MLA-773924376-embudo-de-hierro-fundido-fundicion-creja-20-pcano-110-_JM?quantity=1#position=1&amp;type=item&amp;tracking_id=ffffa229-208b-462f-9dc5-6df81f535c0c</v>
          </cell>
        </row>
        <row r="241">
          <cell r="A241" t="str">
            <v>I1242</v>
          </cell>
          <cell r="B241" t="str">
            <v>Sifon Botella P/Pileta Cocina (7205) Awaduct</v>
          </cell>
          <cell r="C241" t="str">
            <v>u</v>
          </cell>
          <cell r="D241">
            <v>371.9008</v>
          </cell>
          <cell r="E241">
            <v>44044</v>
          </cell>
          <cell r="F241" t="str">
            <v>MERCADO LIBRE</v>
          </cell>
          <cell r="G241" t="str">
            <v>01_MATERIALES</v>
          </cell>
          <cell r="H241" t="str">
            <v>INST. CLOACAL</v>
          </cell>
          <cell r="J241" t="str">
            <v>https://articulo.mercadolibre.com.ar/MLA-721047188-sifon-doble-para-bacha-de-cocina-pvc-con-abrazaderas-_JM?searchVariation=34244344693&amp;quantity=1&amp;variation=34244344693#searchVariation=34244344693&amp;position=2&amp;type=item&amp;tracking_id=520033e5-82b1-445b-848d-b82fca491451</v>
          </cell>
        </row>
        <row r="242">
          <cell r="A242" t="str">
            <v>I1243</v>
          </cell>
          <cell r="B242" t="str">
            <v>Tapa Pvc  50 Tigre Ramat (20215038)</v>
          </cell>
          <cell r="C242" t="str">
            <v>u</v>
          </cell>
          <cell r="D242">
            <v>18.353479</v>
          </cell>
          <cell r="E242">
            <v>44044</v>
          </cell>
          <cell r="F242" t="str">
            <v>RELACION ABELSON</v>
          </cell>
          <cell r="G242" t="str">
            <v>01_MATERIALES</v>
          </cell>
          <cell r="H242" t="str">
            <v>INST. CLOACAL</v>
          </cell>
          <cell r="J242" t="str">
            <v>RELACION CON I1231</v>
          </cell>
        </row>
        <row r="243">
          <cell r="A243" t="str">
            <v>I1244</v>
          </cell>
          <cell r="B243" t="str">
            <v>Cielorrasos Al Latex 1 Mano Fij + 3 Manos Latex</v>
          </cell>
          <cell r="C243" t="str">
            <v>m2</v>
          </cell>
          <cell r="D243">
            <v>150.05000000000001</v>
          </cell>
          <cell r="E243">
            <v>42948</v>
          </cell>
          <cell r="F243" t="str">
            <v>VIVIENDA</v>
          </cell>
          <cell r="G243" t="str">
            <v>04_SUBCONTRATOS</v>
          </cell>
          <cell r="H243" t="str">
            <v>PINTURAS</v>
          </cell>
          <cell r="J243" t="str">
            <v>566-0010</v>
          </cell>
        </row>
        <row r="244">
          <cell r="A244" t="str">
            <v>I1245</v>
          </cell>
          <cell r="B244" t="str">
            <v>Puerta Placa Con Marco De Chapa</v>
          </cell>
          <cell r="C244" t="str">
            <v>m2</v>
          </cell>
          <cell r="D244">
            <v>589.99</v>
          </cell>
          <cell r="E244">
            <v>42887</v>
          </cell>
          <cell r="F244" t="str">
            <v>I3444/1,80 M2</v>
          </cell>
          <cell r="G244" t="str">
            <v>01_MATERIALES</v>
          </cell>
          <cell r="H244" t="str">
            <v>*PUERTAS</v>
          </cell>
        </row>
        <row r="245">
          <cell r="A245" t="str">
            <v>I1246</v>
          </cell>
          <cell r="B245" t="str">
            <v>Ventana De Aluminio Blanco Sin Vidrio</v>
          </cell>
          <cell r="C245" t="str">
            <v>m2</v>
          </cell>
          <cell r="D245">
            <v>1626.67</v>
          </cell>
          <cell r="E245">
            <v>42887</v>
          </cell>
          <cell r="F245" t="str">
            <v>VIVIENDA</v>
          </cell>
          <cell r="G245" t="str">
            <v>01_MATERIALES</v>
          </cell>
          <cell r="H245" t="str">
            <v>*VENTANAS</v>
          </cell>
          <cell r="J245" t="str">
            <v>066-0410 / 1,50 / 1,50</v>
          </cell>
        </row>
        <row r="246">
          <cell r="A246" t="str">
            <v>I1247</v>
          </cell>
          <cell r="B246" t="str">
            <v>Puerta Exterior Metalica</v>
          </cell>
          <cell r="C246" t="str">
            <v>u</v>
          </cell>
          <cell r="D246">
            <v>3000</v>
          </cell>
          <cell r="E246">
            <v>42887</v>
          </cell>
          <cell r="F246" t="str">
            <v>ESTIMADO</v>
          </cell>
          <cell r="G246" t="str">
            <v>01_MATERIALES</v>
          </cell>
          <cell r="H246" t="str">
            <v>*PUERTAS</v>
          </cell>
        </row>
        <row r="247">
          <cell r="A247" t="str">
            <v>I1248</v>
          </cell>
          <cell r="B247" t="str">
            <v>Matafuego Abc 10 Kg</v>
          </cell>
          <cell r="C247" t="str">
            <v>u</v>
          </cell>
          <cell r="D247">
            <v>3276.8595</v>
          </cell>
          <cell r="E247">
            <v>44044</v>
          </cell>
          <cell r="F247" t="str">
            <v>MERCADO LIBRE</v>
          </cell>
          <cell r="G247" t="str">
            <v>01_MATERIALES</v>
          </cell>
          <cell r="H247" t="str">
            <v>*MATAFUEGOS</v>
          </cell>
          <cell r="J247" t="str">
            <v>https://articulo.mercadolibre.com.ar/MLA-779977318-matafuego-5kg-con-chapa-baliza-y-gancho-incluido-_JM?quantity=1#position=1&amp;type=item&amp;tracking_id=cf468dc1-3799-454f-bdd7-d36ad21cb0ad</v>
          </cell>
        </row>
        <row r="248">
          <cell r="A248" t="str">
            <v>I1249</v>
          </cell>
          <cell r="B248" t="str">
            <v>Boca De Electricidad Materiales</v>
          </cell>
          <cell r="C248" t="str">
            <v>u</v>
          </cell>
          <cell r="D248">
            <v>4317</v>
          </cell>
          <cell r="E248">
            <v>42948</v>
          </cell>
          <cell r="F248" t="str">
            <v>VIVIENDA</v>
          </cell>
          <cell r="G248" t="str">
            <v>01_MATERIALES</v>
          </cell>
          <cell r="H248" t="str">
            <v>INST. ELECTRICA</v>
          </cell>
          <cell r="J248" t="str">
            <v>532-0050 LIDER X 60%</v>
          </cell>
        </row>
        <row r="249">
          <cell r="A249" t="str">
            <v>I1250</v>
          </cell>
          <cell r="B249" t="str">
            <v>Boca De Electricidad Mano De Obra</v>
          </cell>
          <cell r="C249" t="str">
            <v>u</v>
          </cell>
          <cell r="D249">
            <v>1602</v>
          </cell>
          <cell r="E249">
            <v>43800</v>
          </cell>
          <cell r="F249" t="str">
            <v>VIVIENDA</v>
          </cell>
          <cell r="G249" t="str">
            <v>02_MANO_DE_OBRA</v>
          </cell>
          <cell r="H249" t="str">
            <v>MANO DE OBRA PROPIA</v>
          </cell>
          <cell r="J249" t="str">
            <v>532-0050 LIDER X 40%</v>
          </cell>
        </row>
        <row r="250">
          <cell r="A250" t="str">
            <v>I1251</v>
          </cell>
          <cell r="B250" t="str">
            <v>Boca De Tv, Solo Cañerías, Materiales</v>
          </cell>
          <cell r="C250" t="str">
            <v>u</v>
          </cell>
          <cell r="D250">
            <v>1200</v>
          </cell>
          <cell r="E250">
            <v>42948</v>
          </cell>
          <cell r="F250" t="str">
            <v>VIVIENDA</v>
          </cell>
          <cell r="G250" t="str">
            <v>01_MATERIALES</v>
          </cell>
          <cell r="H250" t="str">
            <v>INST. ELECTRICA</v>
          </cell>
          <cell r="J250" t="str">
            <v>532-0260 X 0.6</v>
          </cell>
        </row>
        <row r="251">
          <cell r="A251" t="str">
            <v>I1252</v>
          </cell>
          <cell r="B251" t="str">
            <v>Boca De Tv, Solo Cañerías, Mano De Obra</v>
          </cell>
          <cell r="C251" t="str">
            <v>u</v>
          </cell>
          <cell r="D251">
            <v>700</v>
          </cell>
          <cell r="E251">
            <v>43800</v>
          </cell>
          <cell r="F251" t="str">
            <v>VIVIENDA</v>
          </cell>
          <cell r="G251" t="str">
            <v>02_MANO_DE_OBRA</v>
          </cell>
          <cell r="H251" t="str">
            <v>MANO DE OBRA PROPIA</v>
          </cell>
          <cell r="J251" t="str">
            <v>532-0260 X 0.4</v>
          </cell>
        </row>
        <row r="252">
          <cell r="A252" t="str">
            <v>I1253</v>
          </cell>
          <cell r="B252" t="str">
            <v>Boca De Telefono, Solo Cañerias, Materiales</v>
          </cell>
          <cell r="C252" t="str">
            <v>u</v>
          </cell>
          <cell r="D252">
            <v>1100</v>
          </cell>
          <cell r="F252" t="str">
            <v>VIVIENDA</v>
          </cell>
          <cell r="G252" t="str">
            <v>01_MATERIALES</v>
          </cell>
          <cell r="H252" t="str">
            <v>INST. ELECTRICA</v>
          </cell>
          <cell r="J252" t="str">
            <v>532-0200 * 60%</v>
          </cell>
        </row>
        <row r="253">
          <cell r="A253" t="str">
            <v>I1254</v>
          </cell>
          <cell r="B253" t="str">
            <v>Boca De Telefono, Solo Cañerias, Mano De Obra</v>
          </cell>
          <cell r="C253" t="str">
            <v>u</v>
          </cell>
          <cell r="D253">
            <v>700</v>
          </cell>
          <cell r="E253">
            <v>43800</v>
          </cell>
          <cell r="F253" t="str">
            <v>VIVIENDA</v>
          </cell>
          <cell r="G253" t="str">
            <v>02_MANO_DE_OBRA</v>
          </cell>
          <cell r="H253" t="str">
            <v>MANO DE OBRA PROPIA</v>
          </cell>
          <cell r="J253" t="str">
            <v>532-0200 * 40%</v>
          </cell>
        </row>
        <row r="254">
          <cell r="A254" t="str">
            <v>I1255</v>
          </cell>
          <cell r="B254" t="str">
            <v>Boca Para Pe, Solo Canerias, Materiales</v>
          </cell>
          <cell r="C254" t="str">
            <v>u</v>
          </cell>
          <cell r="D254">
            <v>1339.23</v>
          </cell>
          <cell r="E254">
            <v>42736</v>
          </cell>
          <cell r="F254" t="str">
            <v>VIVIENDA</v>
          </cell>
          <cell r="G254" t="str">
            <v>01_MATERIALES</v>
          </cell>
          <cell r="H254" t="str">
            <v>INST. ELECTRICA</v>
          </cell>
          <cell r="J254" t="str">
            <v>532-0220 * 60%</v>
          </cell>
        </row>
        <row r="255">
          <cell r="A255" t="str">
            <v>I1256</v>
          </cell>
          <cell r="B255" t="str">
            <v>Boca Para Pe, Solo Canerias, Mano De Obra</v>
          </cell>
          <cell r="C255" t="str">
            <v>u</v>
          </cell>
          <cell r="D255">
            <v>892.82</v>
          </cell>
          <cell r="E255">
            <v>43800</v>
          </cell>
          <cell r="F255" t="str">
            <v>VIVIENDA</v>
          </cell>
          <cell r="G255" t="str">
            <v>02_MANO_DE_OBRA</v>
          </cell>
          <cell r="H255" t="str">
            <v>MANO DE OBRA PROPIA</v>
          </cell>
          <cell r="J255" t="str">
            <v>532-0220 * 40%</v>
          </cell>
        </row>
        <row r="256">
          <cell r="A256" t="str">
            <v>I1257</v>
          </cell>
          <cell r="B256" t="str">
            <v>Revoque Completo Yeso, Materiales</v>
          </cell>
          <cell r="C256" t="str">
            <v>m2</v>
          </cell>
          <cell r="D256">
            <v>52.52</v>
          </cell>
          <cell r="E256">
            <v>42948</v>
          </cell>
          <cell r="F256" t="str">
            <v>VIVIENDA</v>
          </cell>
          <cell r="G256" t="str">
            <v>01_MATERIALES</v>
          </cell>
          <cell r="H256" t="str">
            <v>REVOQUES</v>
          </cell>
          <cell r="J256" t="str">
            <v>590-0470 material</v>
          </cell>
        </row>
        <row r="257">
          <cell r="A257" t="str">
            <v>I1258</v>
          </cell>
          <cell r="B257" t="str">
            <v>Revoque Completo Yeso, Mano De Obra</v>
          </cell>
          <cell r="C257" t="str">
            <v>m2</v>
          </cell>
          <cell r="D257">
            <v>673.80236194909082</v>
          </cell>
          <cell r="E257">
            <v>44044</v>
          </cell>
          <cell r="F257" t="str">
            <v>VIVIENDA</v>
          </cell>
          <cell r="G257" t="str">
            <v>02_MANO_DE_OBRA</v>
          </cell>
          <cell r="H257" t="str">
            <v>MANO DE OBRA PROPIA</v>
          </cell>
          <cell r="J257" t="str">
            <v>1,26 x ofi</v>
          </cell>
        </row>
        <row r="258">
          <cell r="A258" t="str">
            <v>I1259</v>
          </cell>
          <cell r="B258" t="str">
            <v>Esmalte Sintetico Sobre Madera, Materiales</v>
          </cell>
          <cell r="C258" t="str">
            <v>m2</v>
          </cell>
          <cell r="D258">
            <v>198</v>
          </cell>
          <cell r="E258">
            <v>42948</v>
          </cell>
          <cell r="F258" t="str">
            <v>VIVIENDA</v>
          </cell>
          <cell r="G258" t="str">
            <v>01_MATERIALES</v>
          </cell>
          <cell r="H258" t="str">
            <v>PINTURAS</v>
          </cell>
          <cell r="J258" t="str">
            <v>566-0410 * 60%</v>
          </cell>
        </row>
        <row r="259">
          <cell r="A259" t="str">
            <v>I1260</v>
          </cell>
          <cell r="B259" t="str">
            <v>Esmalte Sintetico Sobre Madera, Mano De Obra</v>
          </cell>
          <cell r="C259" t="str">
            <v>m2</v>
          </cell>
          <cell r="D259">
            <v>132</v>
          </cell>
          <cell r="E259">
            <v>43800</v>
          </cell>
          <cell r="F259" t="str">
            <v>VIVIENDA</v>
          </cell>
          <cell r="G259" t="str">
            <v>02_MANO_DE_OBRA</v>
          </cell>
          <cell r="H259" t="str">
            <v>MANO DE OBRA PROPIA</v>
          </cell>
          <cell r="J259" t="str">
            <v>566-0410 * 40%</v>
          </cell>
        </row>
        <row r="260">
          <cell r="A260" t="str">
            <v>I1261</v>
          </cell>
          <cell r="B260" t="str">
            <v>Latex En Muros Interiores, Materiales</v>
          </cell>
          <cell r="C260" t="str">
            <v>m2</v>
          </cell>
          <cell r="D260">
            <v>150</v>
          </cell>
          <cell r="E260">
            <v>42948</v>
          </cell>
          <cell r="F260" t="str">
            <v>VIVIENDA</v>
          </cell>
          <cell r="G260" t="str">
            <v>01_MATERIALES</v>
          </cell>
          <cell r="H260" t="str">
            <v>PINTURAS</v>
          </cell>
          <cell r="J260" t="str">
            <v>566-0210 * 60%</v>
          </cell>
        </row>
        <row r="261">
          <cell r="A261" t="str">
            <v>I1262</v>
          </cell>
          <cell r="B261" t="str">
            <v>Latex En Muros Interiores, Mano De Obra</v>
          </cell>
          <cell r="C261" t="str">
            <v>m2</v>
          </cell>
          <cell r="D261">
            <v>100</v>
          </cell>
          <cell r="E261">
            <v>43800</v>
          </cell>
          <cell r="F261" t="str">
            <v>VIVIENDA</v>
          </cell>
          <cell r="G261" t="str">
            <v>02_MANO_DE_OBRA</v>
          </cell>
          <cell r="H261" t="str">
            <v>MANO DE OBRA PROPIA</v>
          </cell>
          <cell r="J261" t="str">
            <v>566-0210 * 40%</v>
          </cell>
        </row>
        <row r="262">
          <cell r="A262" t="str">
            <v>I1263</v>
          </cell>
          <cell r="B262" t="str">
            <v>Esmalte Sintetico Sobre Metal, Materiales</v>
          </cell>
          <cell r="C262" t="str">
            <v>m2</v>
          </cell>
          <cell r="D262">
            <v>198</v>
          </cell>
          <cell r="E262">
            <v>42948</v>
          </cell>
          <cell r="F262" t="str">
            <v>VIVIENDA</v>
          </cell>
          <cell r="G262" t="str">
            <v>01_MATERIALES</v>
          </cell>
          <cell r="H262" t="str">
            <v>PINTURAS</v>
          </cell>
          <cell r="J262" t="str">
            <v>566-0500 * 60%</v>
          </cell>
        </row>
        <row r="263">
          <cell r="A263" t="str">
            <v>I1264</v>
          </cell>
          <cell r="B263" t="str">
            <v>Esmalte Sintetico Sobre Metal, Mano De Obra</v>
          </cell>
          <cell r="C263" t="str">
            <v>m2</v>
          </cell>
          <cell r="D263">
            <v>132</v>
          </cell>
          <cell r="E263">
            <v>42948</v>
          </cell>
          <cell r="F263" t="str">
            <v>VIVIENDA</v>
          </cell>
          <cell r="G263" t="str">
            <v>01_MATERIALES</v>
          </cell>
          <cell r="H263" t="str">
            <v>PINTURAS</v>
          </cell>
          <cell r="J263" t="str">
            <v>566-0500 * 40%</v>
          </cell>
        </row>
        <row r="264">
          <cell r="A264" t="str">
            <v>I1265</v>
          </cell>
          <cell r="B264" t="str">
            <v>Pico De Gas Adicional En Depto</v>
          </cell>
          <cell r="C264" t="str">
            <v>u</v>
          </cell>
          <cell r="D264">
            <v>5853.05</v>
          </cell>
          <cell r="E264">
            <v>42736</v>
          </cell>
          <cell r="F264" t="str">
            <v>VIVIENDA</v>
          </cell>
          <cell r="G264" t="str">
            <v>04_SUBCONTRATOS</v>
          </cell>
          <cell r="H264" t="str">
            <v>INST. GAS</v>
          </cell>
          <cell r="J264" t="str">
            <v>540-0070</v>
          </cell>
        </row>
        <row r="265">
          <cell r="A265" t="str">
            <v>I1266</v>
          </cell>
          <cell r="B265" t="str">
            <v>Cano Galvanizado Roscado 2 (6.40 Mts.)</v>
          </cell>
          <cell r="C265" t="str">
            <v>u</v>
          </cell>
          <cell r="D265">
            <v>1744</v>
          </cell>
          <cell r="E265">
            <v>42887</v>
          </cell>
          <cell r="F265" t="str">
            <v>ABELSON</v>
          </cell>
          <cell r="G265" t="str">
            <v>01_MATERIALES</v>
          </cell>
          <cell r="H265" t="str">
            <v>ACERO</v>
          </cell>
          <cell r="J265">
            <v>100050</v>
          </cell>
        </row>
        <row r="266">
          <cell r="A266" t="str">
            <v>I1267</v>
          </cell>
          <cell r="B266" t="str">
            <v>Profesional (Ingeniero O Arquitecto)</v>
          </cell>
          <cell r="C266" t="str">
            <v>hs</v>
          </cell>
          <cell r="D266">
            <v>600</v>
          </cell>
          <cell r="E266">
            <v>43617</v>
          </cell>
          <cell r="F266" t="str">
            <v>ESTIMADO</v>
          </cell>
          <cell r="G266" t="str">
            <v>04_SUBCONTRATOS</v>
          </cell>
          <cell r="H266" t="str">
            <v>HONORARIOS</v>
          </cell>
          <cell r="J266" t="str">
            <v>SIN CÓDIGO</v>
          </cell>
        </row>
        <row r="267">
          <cell r="A267" t="str">
            <v>I1268</v>
          </cell>
          <cell r="B267" t="str">
            <v>Caño Hierro Galvanizado 1" x 3 ml Daisa</v>
          </cell>
          <cell r="C267" t="str">
            <v>ml</v>
          </cell>
          <cell r="D267">
            <v>153.4435</v>
          </cell>
          <cell r="E267">
            <v>44044</v>
          </cell>
          <cell r="F267" t="str">
            <v>MERCADO LIBRE</v>
          </cell>
          <cell r="G267" t="str">
            <v>01_MATERIALES</v>
          </cell>
          <cell r="H267" t="str">
            <v>ELECTRICIDAD</v>
          </cell>
          <cell r="J267" t="str">
            <v>https://articulo.mercadolibre.com.ar/MLA-828004674-cano-hierro-galvanizado-tipo-daisa-1-x-3mts-pack-x-10pzas-_JM#position=5&amp;type=item&amp;tracking_id=83fc2ab8-4b20-47f4-9609-57d4fe39feb1</v>
          </cell>
        </row>
        <row r="268">
          <cell r="A268" t="str">
            <v>I1269</v>
          </cell>
          <cell r="B268" t="str">
            <v>Cinta De Advertencia Subterranea 0,30 X 250 Mts</v>
          </cell>
          <cell r="C268" t="str">
            <v>ml</v>
          </cell>
          <cell r="D268">
            <v>32.472700000000003</v>
          </cell>
          <cell r="E268">
            <v>44044</v>
          </cell>
          <cell r="F268" t="str">
            <v>MERCADO LIBRE</v>
          </cell>
          <cell r="G268" t="str">
            <v>01_MATERIALES</v>
          </cell>
          <cell r="H268" t="str">
            <v>ELECTRICIDAD</v>
          </cell>
          <cell r="J268" t="str">
            <v>https://articulo.mercadolibre.com.ar/MLA-758027210-mallas-advertencia-subterraneas-030x250-magua-gas-ele-_JM?quantity=1&amp;variation=39672927103</v>
          </cell>
        </row>
        <row r="269">
          <cell r="A269" t="str">
            <v>I1270</v>
          </cell>
          <cell r="B269" t="str">
            <v>Retro Pala S/Ruedas Cat 416E 4X4</v>
          </cell>
          <cell r="C269" t="str">
            <v>hs</v>
          </cell>
          <cell r="D269">
            <v>1715.6024648760331</v>
          </cell>
          <cell r="E269">
            <v>44062</v>
          </cell>
          <cell r="F269" t="str">
            <v>Maquinas</v>
          </cell>
          <cell r="G269" t="str">
            <v>03_EQUIPOS</v>
          </cell>
          <cell r="H269" t="str">
            <v>COSTO</v>
          </cell>
          <cell r="J269" t="str">
            <v>E0002</v>
          </cell>
        </row>
        <row r="270">
          <cell r="A270" t="str">
            <v>I1271</v>
          </cell>
          <cell r="B270" t="str">
            <v>Cable Al 3X70/35Mm - Iram 2178</v>
          </cell>
          <cell r="C270" t="str">
            <v>ml</v>
          </cell>
          <cell r="D270">
            <v>2906.5288999999998</v>
          </cell>
          <cell r="E270">
            <v>44044</v>
          </cell>
          <cell r="F270" t="str">
            <v>MERCADO LIBRE</v>
          </cell>
          <cell r="G270" t="str">
            <v>01_MATERIALES</v>
          </cell>
          <cell r="H270" t="str">
            <v>ELECTRICIDAD</v>
          </cell>
          <cell r="J270" t="str">
            <v>https://articulo.mercadolibre.com.ar/MLA-716210167-cable-subterraneo-mh-3x7035cobre-flexible-3-x-70-35-_JM?quantity=1</v>
          </cell>
        </row>
        <row r="271">
          <cell r="A271" t="str">
            <v>I1272</v>
          </cell>
          <cell r="B271" t="str">
            <v>Cable Al 3X50/25Mm - Iram 2178</v>
          </cell>
          <cell r="C271" t="str">
            <v>ml</v>
          </cell>
          <cell r="D271">
            <v>2151.7024999999999</v>
          </cell>
          <cell r="E271">
            <v>44044</v>
          </cell>
          <cell r="F271" t="str">
            <v>MERCADO LIBRE</v>
          </cell>
          <cell r="G271" t="str">
            <v>01_MATERIALES</v>
          </cell>
          <cell r="H271" t="str">
            <v>ELECTRICIDAD</v>
          </cell>
          <cell r="J271" t="str">
            <v>https://articulo.mercadolibre.com.ar/MLA-716209959-cable-subterraneo-mh-3x5025-cobre-flexible-3-x-50-25-_JM?quantity=1</v>
          </cell>
        </row>
        <row r="272">
          <cell r="A272" t="str">
            <v>I1273</v>
          </cell>
          <cell r="B272" t="str">
            <v>Cable Al 3X25/25Mm - Iram 2178</v>
          </cell>
          <cell r="C272" t="str">
            <v>ml</v>
          </cell>
          <cell r="D272">
            <v>886</v>
          </cell>
          <cell r="E272">
            <v>44044</v>
          </cell>
          <cell r="F272" t="str">
            <v>MERCADO LIBRE</v>
          </cell>
          <cell r="G272" t="str">
            <v>01_MATERIALES</v>
          </cell>
          <cell r="H272" t="str">
            <v>ELECTRICIDAD</v>
          </cell>
          <cell r="J272" t="str">
            <v>https://articulo.mercadolibre.com.ar/MLA-627605690-cable-subterraneo-sintenax-norm-3x2516-mm-x-metro-verkar-_JM?quantity=1</v>
          </cell>
        </row>
        <row r="273">
          <cell r="A273" t="str">
            <v>I1274</v>
          </cell>
          <cell r="B273" t="str">
            <v>Cable 4X4Mm - Iram 2178</v>
          </cell>
          <cell r="C273" t="str">
            <v>ml</v>
          </cell>
          <cell r="D273">
            <v>183.7355</v>
          </cell>
          <cell r="E273">
            <v>44044</v>
          </cell>
          <cell r="F273" t="str">
            <v>MERCADO LIBRE</v>
          </cell>
          <cell r="G273" t="str">
            <v>01_MATERIALES</v>
          </cell>
          <cell r="H273" t="str">
            <v>ELECTRICIDAD</v>
          </cell>
          <cell r="J273" t="str">
            <v>https://articulo.mercadolibre.com.ar/MLA-741728374-cable-subterraneo-norm-4x4-mm-x-mt-aprobado-_JM?quantity=1#position=5&amp;type=item&amp;tracking_id=0a636cb4-023a-469f-9cf4-e20318646134</v>
          </cell>
        </row>
        <row r="274">
          <cell r="A274" t="str">
            <v>I1275</v>
          </cell>
          <cell r="B274" t="str">
            <v>Cable 2X2,5Mm - Iram 2178 x 50 ml</v>
          </cell>
          <cell r="C274" t="str">
            <v>ml</v>
          </cell>
          <cell r="D274">
            <v>67.438000000000002</v>
          </cell>
          <cell r="E274">
            <v>44044</v>
          </cell>
          <cell r="F274" t="str">
            <v>MERCADO LIBRE</v>
          </cell>
          <cell r="G274" t="str">
            <v>01_MATERIALES</v>
          </cell>
          <cell r="H274" t="str">
            <v>ELECTRICIDAD</v>
          </cell>
          <cell r="J274" t="str">
            <v>https://articulo.mercadolibre.com.ar/MLA-716961924-cable-subterraneo-2x25-mm-rollo-de-50-mts-_JM?quantity=1</v>
          </cell>
        </row>
        <row r="275">
          <cell r="A275" t="str">
            <v>I1276</v>
          </cell>
          <cell r="B275" t="str">
            <v>Luminaria Alumbrado Publico Vial Led 100W = 250W Sodio 220V</v>
          </cell>
          <cell r="C275" t="str">
            <v>u</v>
          </cell>
          <cell r="D275">
            <v>11380.165300000001</v>
          </cell>
          <cell r="E275">
            <v>44044</v>
          </cell>
          <cell r="F275" t="str">
            <v>MERCADO LIBRE</v>
          </cell>
          <cell r="G275" t="str">
            <v>01_MATERIALES</v>
          </cell>
          <cell r="H275" t="str">
            <v>ELECTRICIDAD</v>
          </cell>
          <cell r="J275" t="str">
            <v>https://articulo.mercadolibre.com.ar/MLA-611991230-luminaria-alumbrado-publico-vial-led-100w-250w-sodio-220v-_JM</v>
          </cell>
        </row>
        <row r="276">
          <cell r="A276" t="str">
            <v>I1277</v>
          </cell>
          <cell r="B276" t="str">
            <v>Reflector Led 400W</v>
          </cell>
          <cell r="C276" t="str">
            <v>u</v>
          </cell>
          <cell r="D276">
            <v>15122.6116</v>
          </cell>
          <cell r="E276">
            <v>44044</v>
          </cell>
          <cell r="F276" t="str">
            <v>MERCADO LIBRE</v>
          </cell>
          <cell r="G276" t="str">
            <v>01_MATERIALES</v>
          </cell>
          <cell r="H276" t="str">
            <v>ELECTRICIDAD</v>
          </cell>
          <cell r="J276" t="str">
            <v>https://articulo.mercadolibre.com.ar/MLA-783879985-reflector-led-400w-slim-cob-5730-exterior-cancha-premium-_JM?quantity=1&amp;variation=36074602147#is_advertising=true&amp;ad_domain=VQCATCORE_LST&amp;ad_position=8&amp;ad_click_id=MDFiOWVlYzYtNzc1Mi00YjFlLTg4OGQtMzI2ZjI4MTY3MmZi</v>
          </cell>
        </row>
        <row r="277">
          <cell r="A277" t="str">
            <v>I1278</v>
          </cell>
          <cell r="B277" t="str">
            <v>Bornes P/Riel Din</v>
          </cell>
          <cell r="C277" t="str">
            <v>u</v>
          </cell>
          <cell r="D277">
            <v>37.107399999999998</v>
          </cell>
          <cell r="E277">
            <v>44044</v>
          </cell>
          <cell r="F277" t="str">
            <v>MERCADO LIBRE</v>
          </cell>
          <cell r="G277" t="str">
            <v>01_MATERIALES</v>
          </cell>
          <cell r="H277" t="str">
            <v>ELECTRICIDAD</v>
          </cell>
          <cell r="J277" t="str">
            <v>https://articulo.mercadolibre.com.ar/MLA-758704954-borne-zoloda-25mm-gris-bpn-25-para-riel-din-_JM?quantity=1</v>
          </cell>
        </row>
        <row r="278">
          <cell r="A278" t="str">
            <v>I1279</v>
          </cell>
          <cell r="B278" t="str">
            <v>Id 4X40A 30Ma</v>
          </cell>
          <cell r="C278" t="str">
            <v>u</v>
          </cell>
          <cell r="D278">
            <v>3790.9090999999999</v>
          </cell>
          <cell r="E278">
            <v>44044</v>
          </cell>
          <cell r="F278" t="str">
            <v>MERCADO LIBRE</v>
          </cell>
          <cell r="G278" t="str">
            <v>01_MATERIALES</v>
          </cell>
          <cell r="H278" t="str">
            <v>ELECTRICIDAD</v>
          </cell>
          <cell r="J278" t="str">
            <v>https://articulo.mercadolibre.com.ar/MLA-786564417-disyuntor-diferencial-tetrapolar-4x40-30ma-schneider-acti9-_JM</v>
          </cell>
        </row>
        <row r="279">
          <cell r="A279" t="str">
            <v>I1280</v>
          </cell>
          <cell r="B279" t="str">
            <v>Tabaquera+Fusible 2A</v>
          </cell>
          <cell r="C279" t="str">
            <v>u</v>
          </cell>
          <cell r="D279">
            <v>495.86779999999999</v>
          </cell>
          <cell r="E279">
            <v>44044</v>
          </cell>
          <cell r="F279" t="str">
            <v>MERCADO LIBRE</v>
          </cell>
          <cell r="G279" t="str">
            <v>01_MATERIALES</v>
          </cell>
          <cell r="H279" t="str">
            <v>ELECTRICIDAD</v>
          </cell>
          <cell r="J279" t="str">
            <v>https://articulo.mercadolibre.com.ar/MLA-613358103-portafusible-seccionador-unipolar-10x38-32a-sfusible-2a-_JM</v>
          </cell>
        </row>
        <row r="280">
          <cell r="A280" t="str">
            <v>I1281</v>
          </cell>
          <cell r="B280" t="str">
            <v>Seccionador 4X100A 20Ka</v>
          </cell>
          <cell r="C280" t="str">
            <v>u</v>
          </cell>
          <cell r="D280">
            <v>7438.0164999999997</v>
          </cell>
          <cell r="E280">
            <v>44044</v>
          </cell>
          <cell r="F280" t="str">
            <v>MERCADO LIBRE</v>
          </cell>
          <cell r="G280" t="str">
            <v>01_MATERIALES</v>
          </cell>
          <cell r="H280" t="str">
            <v>ELECTRICIDAD</v>
          </cell>
          <cell r="J280" t="str">
            <v>https://articulo.mercadolibre.com.ar/MLA-839824153-seccionador-interruptor-compact-schneider-ins-4x100-_JM#position=1&amp;type=item&amp;tracking_id=5e8a3985-fd8c-4006-8661-ef5d9f93ed67</v>
          </cell>
        </row>
        <row r="281">
          <cell r="A281" t="str">
            <v>I1282</v>
          </cell>
          <cell r="B281" t="str">
            <v>Térmomágnetica 4X40A 6Ka</v>
          </cell>
          <cell r="C281" t="str">
            <v>u</v>
          </cell>
          <cell r="D281">
            <v>4260.3306000000002</v>
          </cell>
          <cell r="E281">
            <v>44044</v>
          </cell>
          <cell r="F281" t="str">
            <v>MERCADO LIBRE</v>
          </cell>
          <cell r="G281" t="str">
            <v>01_MATERIALES</v>
          </cell>
          <cell r="H281" t="str">
            <v>ELECTRICIDAD</v>
          </cell>
          <cell r="J281" t="str">
            <v>https://articulo.mercadolibre.com.ar/MLA-775574483-diyuntor-abb-4x40-a-interruptor-diferencial-tetrapolar-4x40a-_JM#is_advertising=true&amp;ad_domain=VQCATCORE_LST&amp;ad_position=14&amp;ad_click_id=ZWIwODZlNDgtMjk5ZC00M2NiLWE3MGQtNmUzZDY1OGMyMmZm</v>
          </cell>
        </row>
        <row r="282">
          <cell r="A282" t="str">
            <v>I1283</v>
          </cell>
          <cell r="B282" t="str">
            <v>Gabinete 600X600X250 Mm</v>
          </cell>
          <cell r="C282" t="str">
            <v>u</v>
          </cell>
          <cell r="D282">
            <v>5857.5455000000002</v>
          </cell>
          <cell r="E282">
            <v>44044</v>
          </cell>
          <cell r="F282" t="str">
            <v>MERCADO LIBRE</v>
          </cell>
          <cell r="G282" t="str">
            <v>01_MATERIALES</v>
          </cell>
          <cell r="H282" t="str">
            <v>ELECTRICIDAD</v>
          </cell>
          <cell r="J282" t="str">
            <v>https://articulo.mercadolibre.com.ar/MLA-715667559-gabinete-estanco-metalico-450x600x150-99157-genrod-tofema-_JM?quantity=1</v>
          </cell>
        </row>
        <row r="283">
          <cell r="A283" t="str">
            <v>I1284</v>
          </cell>
          <cell r="B283" t="str">
            <v>Borneras</v>
          </cell>
          <cell r="C283" t="str">
            <v>u</v>
          </cell>
          <cell r="D283">
            <v>175.20660000000001</v>
          </cell>
          <cell r="E283">
            <v>44044</v>
          </cell>
          <cell r="F283" t="str">
            <v>MERCADO LIBRE</v>
          </cell>
          <cell r="G283" t="str">
            <v>01_MATERIALES</v>
          </cell>
          <cell r="H283" t="str">
            <v>ELECTRICIDAD</v>
          </cell>
          <cell r="J283" t="str">
            <v>https://articulo.mercadolibre.com.ar/MLA-753901315-bornera-divisible-steck-24a-blanca-12-sal-pcable-25mm-stg-_JM</v>
          </cell>
        </row>
        <row r="284">
          <cell r="A284" t="str">
            <v>I1285</v>
          </cell>
          <cell r="B284" t="str">
            <v>Contacto Auxiliar Na Y Nc P/Tmm</v>
          </cell>
          <cell r="C284" t="str">
            <v>u</v>
          </cell>
          <cell r="D284">
            <v>295.86779999999999</v>
          </cell>
          <cell r="E284">
            <v>44044</v>
          </cell>
          <cell r="F284" t="str">
            <v>MERCADO LIBRE</v>
          </cell>
          <cell r="G284" t="str">
            <v>01_MATERIALES</v>
          </cell>
          <cell r="H284" t="str">
            <v>ELECTRICIDAD</v>
          </cell>
          <cell r="J284" t="str">
            <v>https://articulo.mercadolibre.com.ar/MLA-842567581-contacto-auxiliar-unipolar-frontal-pcontactores-ca5-01-abb-_JM?quantity=1#position=4&amp;type=item&amp;tracking_id=d9310302-a601-4159-b306-cc5a19f2251e</v>
          </cell>
        </row>
        <row r="285">
          <cell r="A285" t="str">
            <v>I1286</v>
          </cell>
          <cell r="B285" t="str">
            <v>Indicador Luminoso</v>
          </cell>
          <cell r="C285" t="str">
            <v>u</v>
          </cell>
          <cell r="D285">
            <v>329.75209999999998</v>
          </cell>
          <cell r="E285">
            <v>44044</v>
          </cell>
          <cell r="F285" t="str">
            <v>MERCADO LIBRE</v>
          </cell>
          <cell r="G285" t="str">
            <v>01_MATERIALES</v>
          </cell>
          <cell r="H285" t="str">
            <v>ELECTRICIDAD</v>
          </cell>
          <cell r="J285" t="str">
            <v>https://articulo.mercadolibre.com.ar/MLA-788614099-senal-luminosa-ojo-de-buey-led-12v-ambar-spo-10-tea-e631-_JM</v>
          </cell>
        </row>
        <row r="286">
          <cell r="A286" t="str">
            <v>I1287</v>
          </cell>
          <cell r="B286" t="str">
            <v>Térmomágnetica 4X25A 6Ka</v>
          </cell>
          <cell r="C286" t="str">
            <v>u</v>
          </cell>
          <cell r="D286">
            <v>3061.1570000000002</v>
          </cell>
          <cell r="E286">
            <v>44044</v>
          </cell>
          <cell r="F286" t="str">
            <v>MERCADO LIBRE</v>
          </cell>
          <cell r="G286" t="str">
            <v>01_MATERIALES</v>
          </cell>
          <cell r="H286" t="str">
            <v>ELECTRICIDAD</v>
          </cell>
          <cell r="J286" t="str">
            <v>https://articulo.mercadolibre.com.ar/MLA-825079715-termomagnetica-din-schneider-4x25a-6ka-c-ik60n-_JM?quantity=1#position=1&amp;type=item&amp;tracking_id=23ab4b3c-c728-476d-9f2e-6e46dd2d40df</v>
          </cell>
        </row>
        <row r="287">
          <cell r="A287" t="str">
            <v>I1289</v>
          </cell>
          <cell r="B287" t="str">
            <v>Fotocélula</v>
          </cell>
          <cell r="C287" t="str">
            <v>u</v>
          </cell>
          <cell r="D287">
            <v>291.7355</v>
          </cell>
          <cell r="E287">
            <v>44044</v>
          </cell>
          <cell r="F287" t="str">
            <v>MERCADO LIBRE</v>
          </cell>
          <cell r="G287" t="str">
            <v>01_MATERIALES</v>
          </cell>
          <cell r="H287" t="str">
            <v>ELECTRICIDAD</v>
          </cell>
          <cell r="J287" t="str">
            <v>https://articulo.mercadolibre.com.ar/MLA-728262812-super-fotocelula-fotocontrol-3-cables-sica-sunshine-iii-_JM?quantity=1&amp;variation=33655012980</v>
          </cell>
        </row>
        <row r="288">
          <cell r="A288" t="str">
            <v>I1290</v>
          </cell>
          <cell r="B288" t="str">
            <v>Gabinete 300X300X250 Mm Ip55</v>
          </cell>
          <cell r="C288" t="str">
            <v>u</v>
          </cell>
          <cell r="D288">
            <v>4148.7602999999999</v>
          </cell>
          <cell r="E288">
            <v>44044</v>
          </cell>
          <cell r="F288" t="str">
            <v>MERCADO LIBRE</v>
          </cell>
          <cell r="G288" t="str">
            <v>01_MATERIALES</v>
          </cell>
          <cell r="H288" t="str">
            <v>ELECTRICIDAD</v>
          </cell>
          <cell r="J288" t="str">
            <v>https://articulo.mercadolibre.com.ar/MLA-710385720-gabinete-caja-estanco-metalico-36-bocas-din-30x45x12cm-forli-_JM?quantity=1</v>
          </cell>
        </row>
        <row r="289">
          <cell r="A289" t="str">
            <v>I1291</v>
          </cell>
          <cell r="B289" t="str">
            <v>Térmomágnetica 2X10A 6Ka</v>
          </cell>
          <cell r="C289" t="str">
            <v>u</v>
          </cell>
          <cell r="D289">
            <v>649.80989999999997</v>
          </cell>
          <cell r="E289">
            <v>44044</v>
          </cell>
          <cell r="F289" t="str">
            <v>MERCADO LIBRE</v>
          </cell>
          <cell r="G289" t="str">
            <v>01_MATERIALES</v>
          </cell>
          <cell r="H289" t="str">
            <v>ELECTRICIDAD</v>
          </cell>
          <cell r="J289" t="str">
            <v>https://articulo.mercadolibre.com.ar/MLA-753555219-llave-termicas-schneider-2-x-10a-16a-20a-25a-32a-_JM?quantity=1</v>
          </cell>
        </row>
        <row r="290">
          <cell r="A290" t="str">
            <v>I1292</v>
          </cell>
          <cell r="B290" t="str">
            <v>Gabinete 250X300X150 Mm Ip55</v>
          </cell>
          <cell r="C290" t="str">
            <v>u</v>
          </cell>
          <cell r="D290">
            <v>2060.3305999999998</v>
          </cell>
          <cell r="E290">
            <v>44044</v>
          </cell>
          <cell r="F290" t="str">
            <v>MERCADO LIBRE</v>
          </cell>
          <cell r="G290" t="str">
            <v>01_MATERIALES</v>
          </cell>
          <cell r="H290" t="str">
            <v>ELECTRICIDAD</v>
          </cell>
          <cell r="J290" t="str">
            <v>https://articulo.mercadolibre.com.ar/MLA-768701140-gabinete-metalico-estanco-ip65-tradicional-300x300x160mm-_JM?quantity=1</v>
          </cell>
        </row>
        <row r="291">
          <cell r="A291" t="str">
            <v>I1293</v>
          </cell>
          <cell r="B291" t="str">
            <v xml:space="preserve">Jabalinas P/Pat C/Camara De Inspección (Una Por Torre De Ilum.) - Tipo Copperweld 3M </v>
          </cell>
          <cell r="C291" t="str">
            <v>u</v>
          </cell>
          <cell r="D291">
            <v>1816.5289</v>
          </cell>
          <cell r="E291">
            <v>44044</v>
          </cell>
          <cell r="F291" t="str">
            <v>MERCADO LIBRE</v>
          </cell>
          <cell r="G291" t="str">
            <v>01_MATERIALES</v>
          </cell>
          <cell r="H291" t="str">
            <v>ELECTRICIDAD</v>
          </cell>
          <cell r="J291" t="str">
            <v>https://articulo.mercadolibre.com.ar/MLA-668619949-kit-puesta-tierra-jabalina-34-sello-iram-caja-tomacable-_JM?quantity=1</v>
          </cell>
        </row>
        <row r="292">
          <cell r="A292" t="str">
            <v>I1294</v>
          </cell>
          <cell r="B292" t="str">
            <v xml:space="preserve">Cable Vn 50Mm Verde Amarillo Pat </v>
          </cell>
          <cell r="C292" t="str">
            <v>ml</v>
          </cell>
          <cell r="D292">
            <v>289.25619999999998</v>
          </cell>
          <cell r="E292">
            <v>44044</v>
          </cell>
          <cell r="F292" t="str">
            <v>MERCADO LIBRE</v>
          </cell>
          <cell r="G292" t="str">
            <v>01_MATERIALES</v>
          </cell>
          <cell r="H292" t="str">
            <v>ELECTRICIDAD</v>
          </cell>
          <cell r="J292" t="str">
            <v>https://articulo.mercadolibre.com.ar/MLA-790582866-cable-unipolar-50mm-verde-amarillo-_JM</v>
          </cell>
        </row>
        <row r="293">
          <cell r="A293" t="str">
            <v>I1295</v>
          </cell>
          <cell r="B293" t="str">
            <v>Pararayo Punta Franklin</v>
          </cell>
          <cell r="C293" t="str">
            <v>u</v>
          </cell>
          <cell r="D293">
            <v>4988.7438000000002</v>
          </cell>
          <cell r="E293">
            <v>44044</v>
          </cell>
          <cell r="F293" t="str">
            <v>MERCADO LIBRE</v>
          </cell>
          <cell r="G293" t="str">
            <v>01_MATERIALES</v>
          </cell>
          <cell r="H293" t="str">
            <v>ELECTRICIDAD</v>
          </cell>
          <cell r="J293" t="str">
            <v>https://articulo.mercadolibre.com.ar/MLA-724440936-pararrayos-franklin-bronce-con-5-puntas-de-acero-inoxidable-_JM</v>
          </cell>
        </row>
        <row r="294">
          <cell r="A294" t="str">
            <v>I1296</v>
          </cell>
          <cell r="B294" t="str">
            <v>Cable Desnudo 50 Mm2</v>
          </cell>
          <cell r="C294" t="str">
            <v>ml</v>
          </cell>
          <cell r="D294">
            <v>334.71069999999997</v>
          </cell>
          <cell r="E294">
            <v>44044</v>
          </cell>
          <cell r="F294" t="str">
            <v>MERCADO LIBRE</v>
          </cell>
          <cell r="G294" t="str">
            <v>01_MATERIALES</v>
          </cell>
          <cell r="H294" t="str">
            <v>ELECTRICIDAD</v>
          </cell>
          <cell r="J294" t="str">
            <v>https://articulo.mercadolibre.com.ar/MLA-684002502-cable-desnudo-sin-vaina-100-cobre-50-mm-x-metro-_JM?quantity=1</v>
          </cell>
        </row>
        <row r="295">
          <cell r="A295" t="str">
            <v>I1297</v>
          </cell>
          <cell r="B295" t="str">
            <v>Torre De Iluminación De Playa 21M C/Plataforma, Escalera Y Guarda Hombre</v>
          </cell>
          <cell r="C295" t="str">
            <v>u</v>
          </cell>
          <cell r="D295">
            <v>27195.652173913044</v>
          </cell>
          <cell r="E295">
            <v>43613</v>
          </cell>
          <cell r="F295" t="str">
            <v>POLIPOSTE</v>
          </cell>
          <cell r="G295" t="str">
            <v>01_MATERIALES</v>
          </cell>
          <cell r="H295" t="str">
            <v>ESTRUCTURAS METÁLICAS</v>
          </cell>
          <cell r="J295" t="str">
            <v>SIN CÓDIGO</v>
          </cell>
        </row>
        <row r="296">
          <cell r="A296" t="str">
            <v>I1298</v>
          </cell>
          <cell r="B296" t="str">
            <v>Torre De Iluminación De Playa 11M C/Plataforma, Escalera Y Guarda Hombre</v>
          </cell>
          <cell r="C296" t="str">
            <v>u</v>
          </cell>
          <cell r="D296">
            <v>10878.260869565218</v>
          </cell>
          <cell r="E296">
            <v>43613</v>
          </cell>
          <cell r="F296" t="str">
            <v>ESTIMADO</v>
          </cell>
          <cell r="G296" t="str">
            <v>01_MATERIALES</v>
          </cell>
          <cell r="H296" t="str">
            <v>ESTRUCTURAS METÁLICAS</v>
          </cell>
          <cell r="J296" t="str">
            <v>SIN CÓDIGO</v>
          </cell>
        </row>
        <row r="297">
          <cell r="A297" t="str">
            <v>I1299</v>
          </cell>
          <cell r="B297" t="str">
            <v>Semiremolque</v>
          </cell>
          <cell r="C297" t="str">
            <v>tn/km</v>
          </cell>
          <cell r="D297">
            <v>3.2</v>
          </cell>
          <cell r="E297">
            <v>43613</v>
          </cell>
          <cell r="F297" t="str">
            <v>VIVIENDA</v>
          </cell>
          <cell r="G297" t="str">
            <v>04_SUBCONTRATOS</v>
          </cell>
          <cell r="H297" t="str">
            <v>TRANSPORTE</v>
          </cell>
          <cell r="J297" t="str">
            <v>SIN CÓDIGO</v>
          </cell>
        </row>
        <row r="298">
          <cell r="A298" t="str">
            <v>I1300</v>
          </cell>
          <cell r="B298" t="str">
            <v>Alquiler De Grua Con Combustible (20 Litros/Hora)</v>
          </cell>
          <cell r="C298" t="str">
            <v>hs</v>
          </cell>
          <cell r="D298">
            <v>2300</v>
          </cell>
          <cell r="E298">
            <v>43613</v>
          </cell>
          <cell r="F298" t="str">
            <v>PUNTO RENTAL</v>
          </cell>
          <cell r="G298" t="str">
            <v>04_SUBCONTRATOS</v>
          </cell>
          <cell r="H298" t="str">
            <v>ALQUILER DE EQUIPOS</v>
          </cell>
          <cell r="J298" t="str">
            <v>https://www.puntorental.com/es-ES/listings/385144-alquilo-grua-27-tn-marca-demag</v>
          </cell>
        </row>
        <row r="299">
          <cell r="A299" t="str">
            <v>I1301</v>
          </cell>
          <cell r="B299" t="str">
            <v>Transporte De Semi A Oliveros</v>
          </cell>
          <cell r="C299" t="str">
            <v>u</v>
          </cell>
          <cell r="D299">
            <v>15000</v>
          </cell>
          <cell r="E299">
            <v>43613</v>
          </cell>
          <cell r="F299" t="str">
            <v>SIN FUENTE</v>
          </cell>
          <cell r="G299" t="str">
            <v>01_MATERIALES</v>
          </cell>
          <cell r="H299" t="str">
            <v>TRANSPORTE</v>
          </cell>
          <cell r="J299" t="str">
            <v>SIN CÓDIGO</v>
          </cell>
        </row>
        <row r="300">
          <cell r="A300" t="str">
            <v>I1302</v>
          </cell>
          <cell r="B300" t="str">
            <v>Movilizacion De Grua A Playon Oliveros</v>
          </cell>
          <cell r="C300" t="str">
            <v>u</v>
          </cell>
          <cell r="D300">
            <v>20000</v>
          </cell>
          <cell r="E300">
            <v>43613</v>
          </cell>
          <cell r="F300" t="str">
            <v>ESTIMADO</v>
          </cell>
          <cell r="G300" t="str">
            <v>04_SUBCONTRATOS</v>
          </cell>
          <cell r="H300" t="str">
            <v>ALQUILER DE EQUIPOS</v>
          </cell>
          <cell r="J300" t="str">
            <v>SIN CÓDIGO</v>
          </cell>
        </row>
        <row r="301">
          <cell r="A301" t="str">
            <v>I1303</v>
          </cell>
          <cell r="B301" t="str">
            <v>Ladrillo Hueco Portante 12X19X33</v>
          </cell>
          <cell r="C301" t="str">
            <v>u</v>
          </cell>
          <cell r="D301">
            <v>37.190100000000001</v>
          </cell>
          <cell r="E301">
            <v>44044</v>
          </cell>
          <cell r="F301" t="str">
            <v>MERCADO LIBRE</v>
          </cell>
          <cell r="G301" t="str">
            <v>01_MATERIALES</v>
          </cell>
          <cell r="H301" t="str">
            <v>LADRILLO</v>
          </cell>
          <cell r="J301" t="str">
            <v>https://articulo.mercadolibre.com.ar/MLA-796276727-ladrillos-huecos-portantes-12x19x33-_JM</v>
          </cell>
        </row>
        <row r="302">
          <cell r="A302" t="str">
            <v>I1304</v>
          </cell>
          <cell r="B302" t="str">
            <v>Ladrillo Hueco Portante 12X19X33</v>
          </cell>
          <cell r="C302" t="str">
            <v>u</v>
          </cell>
          <cell r="D302">
            <v>38.016500000000001</v>
          </cell>
          <cell r="E302">
            <v>44044</v>
          </cell>
          <cell r="F302" t="str">
            <v>MERCADO LIBRE</v>
          </cell>
          <cell r="G302" t="str">
            <v>01_MATERIALES</v>
          </cell>
          <cell r="H302" t="str">
            <v>LADRILLO</v>
          </cell>
          <cell r="J302" t="str">
            <v>https://articulo.mercadolibre.com.ar/MLA-618523973-ladrillo-portante-18x19x33-_JM?quantity=1</v>
          </cell>
        </row>
        <row r="303">
          <cell r="A303" t="str">
            <v>I1305</v>
          </cell>
          <cell r="B303" t="str">
            <v>Desmoldante Hormigón Acuoso Tambor X 200 Litros (Rinde 20 m2/litro)</v>
          </cell>
          <cell r="C303" t="str">
            <v>u</v>
          </cell>
          <cell r="D303">
            <v>18595.041300000001</v>
          </cell>
          <cell r="E303">
            <v>44044</v>
          </cell>
          <cell r="F303" t="str">
            <v>MERCADO LIBRE</v>
          </cell>
          <cell r="G303" t="str">
            <v>01_MATERIALES</v>
          </cell>
          <cell r="H303" t="str">
            <v>PRODUCTOS QUIMICOS</v>
          </cell>
          <cell r="J303" t="str">
            <v>https://articulo.mercadolibre.com.ar/MLA-678142234-emulsion-100-desencofrante-desmoldante-para-hormigon-acuosa-_JM?quantity=1#position=1&amp;type=item&amp;tracking_id=bd450300-214f-4671-9112-12e7a915fce1</v>
          </cell>
        </row>
        <row r="304">
          <cell r="A304" t="str">
            <v>I1306</v>
          </cell>
          <cell r="B304" t="str">
            <v>Sika Anchor Fix 1. Cartucho 300Ml</v>
          </cell>
          <cell r="C304" t="str">
            <v>u</v>
          </cell>
          <cell r="D304">
            <v>2001.6529</v>
          </cell>
          <cell r="E304">
            <v>44044</v>
          </cell>
          <cell r="F304" t="str">
            <v>MERCADO LIBRE</v>
          </cell>
          <cell r="G304" t="str">
            <v>01_MATERIALES</v>
          </cell>
          <cell r="H304" t="str">
            <v>PRODUCTOS QUIMICOS</v>
          </cell>
          <cell r="J304" t="str">
            <v>https://articulo.mercadolibre.com.ar/MLA-714224748-sika-anchorfix-1-x-300ml-sika-0082145-_JM?quantity=1</v>
          </cell>
        </row>
        <row r="305">
          <cell r="A305" t="str">
            <v>I1307</v>
          </cell>
          <cell r="B305" t="str">
            <v>Mecha De Widea 12 Mm</v>
          </cell>
          <cell r="C305" t="str">
            <v>u</v>
          </cell>
          <cell r="D305">
            <v>413.2149</v>
          </cell>
          <cell r="E305">
            <v>44044</v>
          </cell>
          <cell r="F305" t="str">
            <v>MERCADO LIBRE</v>
          </cell>
          <cell r="G305" t="str">
            <v>01_MATERIALES</v>
          </cell>
          <cell r="H305" t="str">
            <v>ACERO</v>
          </cell>
          <cell r="J305" t="str">
            <v>https://articulo.mercadolibre.com.ar/MLA-781224328-mecha-de-widia-sds-plus-venturo-12mm-x-450mm-_JM</v>
          </cell>
        </row>
        <row r="306">
          <cell r="A306" t="str">
            <v>I1308</v>
          </cell>
          <cell r="B306" t="str">
            <v>Rotopercutora Dewalt 950 W</v>
          </cell>
          <cell r="C306" t="str">
            <v>hs</v>
          </cell>
          <cell r="D306">
            <v>14.398510000000002</v>
          </cell>
          <cell r="E306">
            <v>44062</v>
          </cell>
          <cell r="F306" t="str">
            <v>Maquinas</v>
          </cell>
          <cell r="G306" t="str">
            <v>03_EQUIPOS</v>
          </cell>
          <cell r="H306" t="str">
            <v>COSTO</v>
          </cell>
          <cell r="J306" t="str">
            <v>E17</v>
          </cell>
        </row>
        <row r="307">
          <cell r="A307" t="str">
            <v>I1309</v>
          </cell>
          <cell r="B307" t="str">
            <v>Plan De Gestión Medio Ambiental</v>
          </cell>
          <cell r="C307" t="str">
            <v>gl</v>
          </cell>
          <cell r="D307">
            <v>121912.27677922077</v>
          </cell>
          <cell r="E307">
            <v>43669</v>
          </cell>
          <cell r="F307" t="str">
            <v>SIN FUENTE</v>
          </cell>
          <cell r="G307" t="str">
            <v>04_SUBCONTRATOS</v>
          </cell>
          <cell r="H307" t="str">
            <v>INGENIERIA</v>
          </cell>
          <cell r="J307" t="str">
            <v>SIN CÓDIGO</v>
          </cell>
        </row>
        <row r="308">
          <cell r="A308" t="str">
            <v>I1310</v>
          </cell>
          <cell r="B308" t="str">
            <v>Bobcat</v>
          </cell>
          <cell r="C308" t="str">
            <v>hs</v>
          </cell>
          <cell r="D308">
            <v>899.00339200000008</v>
          </cell>
          <cell r="E308">
            <v>44062</v>
          </cell>
          <cell r="F308" t="str">
            <v>Maquinas</v>
          </cell>
          <cell r="G308" t="str">
            <v>03_EQUIPOS</v>
          </cell>
          <cell r="H308" t="str">
            <v>COSTO</v>
          </cell>
          <cell r="J308" t="str">
            <v>E0005</v>
          </cell>
        </row>
        <row r="309">
          <cell r="A309" t="str">
            <v>I1311</v>
          </cell>
          <cell r="B309" t="str">
            <v>Maquinista</v>
          </cell>
          <cell r="C309" t="str">
            <v>hs</v>
          </cell>
          <cell r="D309">
            <v>670.51752228571434</v>
          </cell>
          <cell r="E309">
            <v>44062</v>
          </cell>
          <cell r="F309" t="str">
            <v>1,1 X OFE</v>
          </cell>
          <cell r="G309" t="str">
            <v>02_MANO_DE_OBRA</v>
          </cell>
          <cell r="H309" t="str">
            <v>MAQUINISTA</v>
          </cell>
          <cell r="J309" t="str">
            <v>SIN CÓDIGO</v>
          </cell>
        </row>
        <row r="310">
          <cell r="A310" t="str">
            <v>I1312</v>
          </cell>
          <cell r="B310" t="str">
            <v>Transporte En Semi Remolque (Distancias De 100 Km)</v>
          </cell>
          <cell r="C310" t="str">
            <v>km</v>
          </cell>
          <cell r="D310">
            <v>60</v>
          </cell>
          <cell r="E310">
            <v>43669</v>
          </cell>
          <cell r="F310" t="str">
            <v>SIN FUENTE</v>
          </cell>
          <cell r="G310" t="str">
            <v>04_SUBCONTRATOS</v>
          </cell>
          <cell r="H310" t="str">
            <v>TRANSPORTE</v>
          </cell>
          <cell r="J310" t="str">
            <v>SIN CÓDIGO</v>
          </cell>
        </row>
        <row r="311">
          <cell r="A311" t="str">
            <v>I1313</v>
          </cell>
          <cell r="B311" t="str">
            <v>Camion Con Hidrogrua</v>
          </cell>
          <cell r="C311" t="str">
            <v>hs</v>
          </cell>
          <cell r="D311">
            <v>2375.9</v>
          </cell>
          <cell r="E311">
            <v>44062</v>
          </cell>
          <cell r="F311" t="str">
            <v>Maquinas</v>
          </cell>
          <cell r="G311" t="str">
            <v>03_EQUIPOS</v>
          </cell>
          <cell r="H311" t="str">
            <v>COSTO</v>
          </cell>
          <cell r="J311" t="str">
            <v>E18</v>
          </cell>
        </row>
        <row r="312">
          <cell r="A312" t="str">
            <v>I1314</v>
          </cell>
          <cell r="B312" t="str">
            <v>Servicio De Bombeo</v>
          </cell>
          <cell r="C312" t="str">
            <v>m3</v>
          </cell>
          <cell r="D312">
            <v>280</v>
          </cell>
          <cell r="E312">
            <v>44044</v>
          </cell>
          <cell r="F312" t="str">
            <v>REDIMAT</v>
          </cell>
          <cell r="G312" t="str">
            <v>04_SUBCONTRATOS</v>
          </cell>
          <cell r="H312" t="str">
            <v>HORMIGON</v>
          </cell>
          <cell r="J312" t="str">
            <v>SIN CÓDIGO</v>
          </cell>
        </row>
        <row r="313">
          <cell r="A313" t="str">
            <v>I1315</v>
          </cell>
          <cell r="B313" t="str">
            <v>Traslado De Bomba</v>
          </cell>
          <cell r="C313" t="str">
            <v>u</v>
          </cell>
          <cell r="D313">
            <v>28000</v>
          </cell>
          <cell r="E313">
            <v>44044</v>
          </cell>
          <cell r="F313" t="str">
            <v>REDIMAT</v>
          </cell>
          <cell r="G313" t="str">
            <v>04_SUBCONTRATOS</v>
          </cell>
          <cell r="H313" t="str">
            <v>HORMIGON</v>
          </cell>
          <cell r="J313" t="str">
            <v>SIN CÓDIGO</v>
          </cell>
        </row>
        <row r="314">
          <cell r="A314" t="str">
            <v>I1316</v>
          </cell>
          <cell r="B314" t="str">
            <v>Ensayo De Probeta De Hormigón</v>
          </cell>
          <cell r="C314" t="str">
            <v>u</v>
          </cell>
          <cell r="D314">
            <v>300</v>
          </cell>
          <cell r="E314">
            <v>43709</v>
          </cell>
          <cell r="F314" t="str">
            <v>CADIEM</v>
          </cell>
          <cell r="G314" t="str">
            <v>04_SUBCONTRATOS</v>
          </cell>
          <cell r="H314" t="str">
            <v>HORMIGON</v>
          </cell>
          <cell r="J314" t="str">
            <v>CADIEM Cotizaciones &lt;cotizaciones@cadiem.com.ar&gt;</v>
          </cell>
        </row>
        <row r="315">
          <cell r="A315" t="str">
            <v>I1317</v>
          </cell>
          <cell r="B315" t="str">
            <v>Manta Con Film Bajo Piso 4,5Mm Acoustic - Isolant Rollo 25 M2</v>
          </cell>
          <cell r="C315" t="str">
            <v>gl</v>
          </cell>
          <cell r="D315">
            <v>1739.2562</v>
          </cell>
          <cell r="E315">
            <v>44044</v>
          </cell>
          <cell r="F315" t="str">
            <v>MERCADO LIBRE</v>
          </cell>
          <cell r="G315" t="str">
            <v>01_MATERIALES</v>
          </cell>
          <cell r="H315" t="str">
            <v>AISLACION TERMICA</v>
          </cell>
          <cell r="J315" t="str">
            <v>https://articulo.mercadolibre.com.ar/MLA-680597055-manta-con-film-bajo-piso-45mm-acoustic-isolant-_JM?quantity=1#position=2&amp;type=item&amp;tracking_id=146cd3a8-4d09-41d0-9893-5516846c33cb</v>
          </cell>
        </row>
        <row r="316">
          <cell r="A316" t="str">
            <v>I1318</v>
          </cell>
          <cell r="B316" t="str">
            <v>Film Polietileno Nylon Negro De 2X50Mts Espesor 200 Micrones</v>
          </cell>
          <cell r="C316" t="str">
            <v>u</v>
          </cell>
          <cell r="D316">
            <v>1652.0661</v>
          </cell>
          <cell r="E316">
            <v>44044</v>
          </cell>
          <cell r="F316" t="str">
            <v>MERCADO LIBRE</v>
          </cell>
          <cell r="G316" t="str">
            <v>01_MATERIALES</v>
          </cell>
          <cell r="H316" t="str">
            <v>AISLACION HIDRAULICA</v>
          </cell>
          <cell r="J316" t="str">
            <v>https://articulo.mercadolibre.com.ar/MLA-800336431-film-polietileno-negro-agropol-nylon-2x-50-mt-200-micrones-_JM?quantity=1#position=4&amp;type=item&amp;tracking_id=12b32377-9b27-45cb-b8d1-adf821eb6f01</v>
          </cell>
        </row>
        <row r="317">
          <cell r="A317" t="str">
            <v>I1319</v>
          </cell>
          <cell r="B317" t="str">
            <v>Membrana Aislante Espuma De Polietileno 15Mm Espesor</v>
          </cell>
          <cell r="C317" t="str">
            <v>m2</v>
          </cell>
          <cell r="D317">
            <v>171.07438016528926</v>
          </cell>
          <cell r="E317">
            <v>43709</v>
          </cell>
          <cell r="F317" t="str">
            <v>SIN FUENTE</v>
          </cell>
          <cell r="G317" t="str">
            <v>01_MATERIALES</v>
          </cell>
          <cell r="H317" t="str">
            <v>AISLACION HIDRAULICA</v>
          </cell>
          <cell r="J317" t="str">
            <v>SIN CÓDIGO</v>
          </cell>
        </row>
        <row r="318">
          <cell r="A318" t="str">
            <v>I1320</v>
          </cell>
          <cell r="B318" t="str">
            <v>Asfalto Modificado Megaflex X 10 Kg</v>
          </cell>
          <cell r="C318" t="str">
            <v>u</v>
          </cell>
          <cell r="D318">
            <v>1061.4214999999999</v>
          </cell>
          <cell r="E318">
            <v>44044</v>
          </cell>
          <cell r="F318" t="str">
            <v>MERCADO LIBRE</v>
          </cell>
          <cell r="G318" t="str">
            <v>01_MATERIALES</v>
          </cell>
          <cell r="H318" t="str">
            <v>AISLACION HIDRAULICA</v>
          </cell>
          <cell r="J318" t="str">
            <v>https://articulo.mercadolibre.com.ar/MLA-786379971-asfalto-solido-modificado-x-10kg-megaflex-_JM?quantity=1#position=3&amp;type=item&amp;tracking_id=2fea7405-201f-42f9-80fc-7603464284d8</v>
          </cell>
        </row>
        <row r="319">
          <cell r="A319" t="str">
            <v>I1321</v>
          </cell>
          <cell r="B319" t="str">
            <v>Membrana Asfaltica Aluminio Emapi Max Flexible 40Kg W450 - Prestigio (10 M2)</v>
          </cell>
          <cell r="C319" t="str">
            <v>u</v>
          </cell>
          <cell r="D319">
            <v>1738.0165</v>
          </cell>
          <cell r="E319">
            <v>44044</v>
          </cell>
          <cell r="F319" t="str">
            <v>MERCADO LIBRE</v>
          </cell>
          <cell r="G319" t="str">
            <v>01_MATERIALES</v>
          </cell>
          <cell r="H319" t="str">
            <v>AISLACION HIDRAULICA</v>
          </cell>
          <cell r="J319" t="str">
            <v>https://articulo.mercadolibre.com.ar/MLA-606698516-membrana-asfaltica-aluminio-emapi-max-flexible-40kg-w450-prestigio-_JM?quantity=1#position=3&amp;type=item&amp;tracking_id=e2f83004-d33f-455b-bba2-3a0b52c0a68d</v>
          </cell>
        </row>
        <row r="320">
          <cell r="A320" t="str">
            <v>I1322</v>
          </cell>
          <cell r="B320" t="str">
            <v>Baldosones Green Block - Bloque Cesped X M2 Reforzado</v>
          </cell>
          <cell r="C320" t="str">
            <v>m2</v>
          </cell>
          <cell r="D320">
            <v>619.00829999999996</v>
          </cell>
          <cell r="E320">
            <v>44044</v>
          </cell>
          <cell r="F320" t="str">
            <v>MERCADO LIBRE</v>
          </cell>
          <cell r="G320" t="str">
            <v>01_MATERIALES</v>
          </cell>
          <cell r="H320" t="str">
            <v>PISOS</v>
          </cell>
          <cell r="J320" t="str">
            <v>https://articulo.mercadolibre.com.ar/MLA-640073892-baldosones-green-block-bloque-cesped-x-m2-reforzado-_JM?quantity=1#position=20&amp;type=pad&amp;tracking_id=83f9e912-f529-4bfb-99c7-49e1cf398ca3&amp;is_advertising=true&amp;ad_domain=VQCATCORE_LST&amp;ad_position=20&amp;ad_click_id=MTI1NGRhZDMtZGRhYS00MWE0LWJhYzktMTYxYzMxMzRhNGYx</v>
          </cell>
        </row>
        <row r="321">
          <cell r="A321" t="str">
            <v>I1323</v>
          </cell>
          <cell r="B321" t="str">
            <v>Piso De Hormigón Alisado Llaneado Mecánico (Subcontrato)</v>
          </cell>
          <cell r="C321" t="str">
            <v>m2</v>
          </cell>
          <cell r="D321">
            <v>950.41322314049592</v>
          </cell>
          <cell r="E321">
            <v>44044</v>
          </cell>
          <cell r="F321" t="str">
            <v>MERCADO LIBRE</v>
          </cell>
          <cell r="G321" t="str">
            <v>04_SUBCONTRATOS</v>
          </cell>
          <cell r="H321" t="str">
            <v>HORMIGON</v>
          </cell>
          <cell r="J321" t="str">
            <v>https://articulo.mercadolibre.com.ar/MLA-775400418-piso-hormigon-alisado-llaneado-industrial-x-mt2-_JM#position=2&amp;type=item&amp;tracking_id=afbdd81f-4020-467f-84c4-8292b18a01ea</v>
          </cell>
        </row>
        <row r="322">
          <cell r="A322" t="str">
            <v>I1324</v>
          </cell>
          <cell r="B322" t="str">
            <v>Piso Vinilico Spc Pvc Alto Transito Click 4 Mm Simil Madera</v>
          </cell>
          <cell r="C322" t="str">
            <v>m2</v>
          </cell>
          <cell r="D322">
            <v>336.69420000000002</v>
          </cell>
          <cell r="E322">
            <v>44044</v>
          </cell>
          <cell r="F322" t="str">
            <v>MERCADO LIBRE</v>
          </cell>
          <cell r="G322" t="str">
            <v>01_MATERIALES</v>
          </cell>
          <cell r="H322" t="str">
            <v>PISOS</v>
          </cell>
          <cell r="J322" t="str">
            <v>https://articulo.mercadolibre.com.ar/MLA-723944518-piso-vinilico-spc-pvc-alto-transito-click-4-mm-simil-madera-_JM?variation=40680364435&amp;onAttributesExp=true#position=3&amp;type=item&amp;tracking_id=65e1b951-6217-43cb-8d1c-ffdd398b6511</v>
          </cell>
        </row>
        <row r="323">
          <cell r="A323" t="str">
            <v>I1325</v>
          </cell>
          <cell r="B323" t="str">
            <v>Ilva Soho Lounge 60X60</v>
          </cell>
          <cell r="C323" t="str">
            <v>m2</v>
          </cell>
          <cell r="D323">
            <v>811.54549999999995</v>
          </cell>
          <cell r="E323">
            <v>44044</v>
          </cell>
          <cell r="F323" t="str">
            <v>MERCADO LIBRE</v>
          </cell>
          <cell r="G323" t="str">
            <v>01_MATERIALES</v>
          </cell>
          <cell r="H323" t="str">
            <v>PISOS</v>
          </cell>
          <cell r="J323" t="str">
            <v>https://articulo.mercadolibre.com.ar/MLA-726380611-porcelanato-home-soho-lounge-rectificado-60x60-_JM?quantity=1#position=1&amp;type=item&amp;tracking_id=6d7c6be1-c0cf-4fd4-a754-314f84b955d0</v>
          </cell>
        </row>
        <row r="324">
          <cell r="A324" t="str">
            <v>I1326</v>
          </cell>
          <cell r="B324" t="str">
            <v>Porcelanato Park Grey 59,3 X119 San Lorenzo- Ricardo Ospital</v>
          </cell>
          <cell r="C324" t="str">
            <v>m2</v>
          </cell>
          <cell r="D324">
            <v>1664.9339</v>
          </cell>
          <cell r="E324">
            <v>44044</v>
          </cell>
          <cell r="F324" t="str">
            <v>MERCADO LIBRE</v>
          </cell>
          <cell r="G324" t="str">
            <v>01_MATERIALES</v>
          </cell>
          <cell r="H324" t="str">
            <v>PISOS</v>
          </cell>
          <cell r="J324" t="str">
            <v>https://articulo.mercadolibre.com.ar/MLA-699038740-porcelanato-park-grey-593-x119-san-lorenzo-ricardo-ospital-_JM?searchVariation=31622560888&amp;quantity=1&amp;variation=31622560888#position=1&amp;type=item&amp;tracking_id=011cf077-d856-4ef1-a903-2152be791923</v>
          </cell>
        </row>
        <row r="325">
          <cell r="A325" t="str">
            <v>I1327</v>
          </cell>
          <cell r="B325" t="str">
            <v>Resina Epoxi Autonivelante Porcelanato Liquido Clear Sistema 6500 Cristal X 3,78 Lts (Rinde 7 m2 la lata)</v>
          </cell>
          <cell r="C325" t="str">
            <v>u</v>
          </cell>
          <cell r="D325">
            <v>6115.7025000000003</v>
          </cell>
          <cell r="E325">
            <v>44044</v>
          </cell>
          <cell r="F325" t="str">
            <v>MERCADO LIBRE</v>
          </cell>
          <cell r="G325" t="str">
            <v>01_MATERIALES</v>
          </cell>
          <cell r="H325" t="str">
            <v>PISOS</v>
          </cell>
          <cell r="J325" t="str">
            <v>https://articulo.mercadolibre.com.ar/MLA-736932486-resina-epoxi-autonivelante-porcelanato-liquido-clear-sistema-6500-cristal-x-378-lts-_JM#position=2&amp;type=item&amp;tracking_id=92671f82-4eeb-413d-8697-df1b1f63a517</v>
          </cell>
        </row>
        <row r="326">
          <cell r="A326" t="str">
            <v>I1328</v>
          </cell>
          <cell r="B326" t="str">
            <v xml:space="preserve">Alfombra Modular </v>
          </cell>
          <cell r="C326" t="str">
            <v>m2</v>
          </cell>
          <cell r="D326">
            <v>2546.1736000000001</v>
          </cell>
          <cell r="E326">
            <v>44044</v>
          </cell>
          <cell r="F326" t="str">
            <v>MERCADO LIBRE</v>
          </cell>
          <cell r="G326" t="str">
            <v>01_MATERIALES</v>
          </cell>
          <cell r="H326" t="str">
            <v>PISOS</v>
          </cell>
          <cell r="J326" t="str">
            <v>https://articulo.mercadolibre.com.ar/MLA-735647979-alfombra-modular-boucle-alto-transito-office-piso-tecnico-_JM?searchVariation=33058380663&amp;quantity=1&amp;variation=33058380663#searchVariation=33058380663&amp;position=3&amp;type=item&amp;tracking_id=c3a916ec-a413-4519-9469-584feaf9976a</v>
          </cell>
        </row>
        <row r="327">
          <cell r="A327" t="str">
            <v>I1329</v>
          </cell>
          <cell r="B327" t="str">
            <v>Adhesivo De Alfombra 4024 Isepel 4Kg Star Deco (Rinde 25 M2)</v>
          </cell>
          <cell r="C327" t="str">
            <v>u</v>
          </cell>
          <cell r="D327">
            <v>1818.1818000000001</v>
          </cell>
          <cell r="E327">
            <v>44044</v>
          </cell>
          <cell r="F327" t="str">
            <v>MERCADO LIBRE</v>
          </cell>
          <cell r="G327" t="str">
            <v>01_MATERIALES</v>
          </cell>
          <cell r="H327" t="str">
            <v>PISOS</v>
          </cell>
          <cell r="J327" t="str">
            <v>https://articulo.mercadolibre.com.ar/MLA-605537667-adhesivo-de-alfombra-4024-isepel-4kg-star-deco-mercadoenvios-_JM?searchVariation=32094332649&amp;quantity=1&amp;variation=32094332649#position=2&amp;type=item&amp;tracking_id=ccd7d9ed-5c30-4a26-9d18-aedd39269422</v>
          </cell>
        </row>
        <row r="328">
          <cell r="A328" t="str">
            <v>I1330</v>
          </cell>
          <cell r="B328" t="str">
            <v>Tope Estacionamiento Super Reflectivo Garage Alta Densidad</v>
          </cell>
          <cell r="C328" t="str">
            <v>u</v>
          </cell>
          <cell r="D328">
            <v>673.55370000000005</v>
          </cell>
          <cell r="E328">
            <v>44044</v>
          </cell>
          <cell r="F328" t="str">
            <v>MERCADO LIBRE</v>
          </cell>
          <cell r="G328" t="str">
            <v>01_MATERIALES</v>
          </cell>
          <cell r="H328" t="str">
            <v>PISOS</v>
          </cell>
          <cell r="J328" t="str">
            <v>https://articulo.mercadolibre.com.ar/MLA-764239596-tope-estacionamiento-super-reflectivo-garage-alta-densidad-_JM?quantity=1&amp;variation=33105772563#position=1&amp;type=item&amp;tracking_id=dcf9c405-cc9a-4a4d-a553-5b5d032d623e</v>
          </cell>
        </row>
        <row r="329">
          <cell r="A329" t="str">
            <v>I1331</v>
          </cell>
          <cell r="B329" t="str">
            <v>Rejilla De Ventilación En Muro 20X20</v>
          </cell>
          <cell r="C329" t="str">
            <v>u</v>
          </cell>
          <cell r="D329">
            <v>187.96690000000001</v>
          </cell>
          <cell r="E329">
            <v>44044</v>
          </cell>
          <cell r="F329" t="str">
            <v>MERCADO LIBRE</v>
          </cell>
          <cell r="G329" t="str">
            <v>01_MATERIALES</v>
          </cell>
          <cell r="H329" t="str">
            <v>VENTILACIÓN</v>
          </cell>
          <cell r="J329" t="str">
            <v>https://articulo.mercadolibre.com.ar/MLA-652424370-rejilla-de-ventilacion-gas-aprobada-20x20-na8458-_JM?quantity=1#position=6&amp;type=item&amp;tracking_id=1100ec8d-392a-4502-91a2-69f8ee0bb9bf</v>
          </cell>
        </row>
        <row r="330">
          <cell r="A330" t="str">
            <v>I1332</v>
          </cell>
          <cell r="B330" t="str">
            <v>Porcelanato Net 27,5 X 56,7 Blanco Satinado Rectificado 1Era</v>
          </cell>
          <cell r="C330" t="str">
            <v>m2</v>
          </cell>
          <cell r="D330">
            <v>1293.6116</v>
          </cell>
          <cell r="E330">
            <v>44044</v>
          </cell>
          <cell r="F330" t="str">
            <v>MERCADO LIBRE</v>
          </cell>
          <cell r="G330" t="str">
            <v>01_MATERIALES</v>
          </cell>
          <cell r="H330" t="str">
            <v>PISOS</v>
          </cell>
          <cell r="J330" t="str">
            <v>https://articulo.mercadolibre.com.ar/MLA-787731871-porcelanato-net-275-x-567-blanco-satinado-rectificado-1era-_JM?quantity=1#position=6&amp;type=item&amp;tracking_id=d7913d90-6ec2-4a60-b581-b0d0c54ffcf1</v>
          </cell>
        </row>
        <row r="331">
          <cell r="A331" t="str">
            <v>I1333</v>
          </cell>
          <cell r="B331" t="str">
            <v>Travertino Turco Apomazado 61X30.5, Marmeta - Forma Y Diseño</v>
          </cell>
          <cell r="C331" t="str">
            <v>m2</v>
          </cell>
          <cell r="D331">
            <v>4123.9669000000004</v>
          </cell>
          <cell r="E331">
            <v>44044</v>
          </cell>
          <cell r="F331" t="str">
            <v>MERCADO LIBRE</v>
          </cell>
          <cell r="G331" t="str">
            <v>01_MATERIALES</v>
          </cell>
          <cell r="H331" t="str">
            <v>PISOS</v>
          </cell>
          <cell r="J331" t="str">
            <v>https://articulo.mercadolibre.com.ar/MLA-657140879-travertino-turco-apomazado-61x305-marmeta-forma-y-diseno-_JM?quantity=1&amp;variation=39565926170#position=2&amp;type=item&amp;tracking_id=96cd6df5-f5d5-4788-8dca-783f180af48d</v>
          </cell>
        </row>
        <row r="332">
          <cell r="A332" t="str">
            <v>I1334</v>
          </cell>
          <cell r="B332" t="str">
            <v>Albalatex Pintura Interior Mate Blanco 20lts</v>
          </cell>
          <cell r="C332" t="str">
            <v>u</v>
          </cell>
          <cell r="D332">
            <v>7131.4049999999997</v>
          </cell>
          <cell r="E332">
            <v>44044</v>
          </cell>
          <cell r="F332" t="str">
            <v>MERCADO LIBRE</v>
          </cell>
          <cell r="G332" t="str">
            <v>01_MATERIALES</v>
          </cell>
          <cell r="H332" t="str">
            <v>PINTURAS</v>
          </cell>
          <cell r="J332" t="str">
            <v>https://articulo.mercadolibre.com.ar/MLA-820551738-albalatex-pintura-interior-mate-blanco-20lts-rex-_JM?quantity=1#position=4&amp;type=item&amp;tracking_id=678cfe1f-41e7-4210-93ae-95d903f4a0b3</v>
          </cell>
        </row>
        <row r="333">
          <cell r="A333" t="str">
            <v>I1335</v>
          </cell>
          <cell r="B333" t="str">
            <v>Rodillo De Lana Para Pintor</v>
          </cell>
          <cell r="C333" t="str">
            <v>u</v>
          </cell>
          <cell r="D333">
            <v>328.92559999999997</v>
          </cell>
          <cell r="E333">
            <v>44044</v>
          </cell>
          <cell r="F333" t="str">
            <v>MERCADO LIBRE</v>
          </cell>
          <cell r="G333" t="str">
            <v>01_MATERIALES</v>
          </cell>
          <cell r="H333" t="str">
            <v>PINTURAS</v>
          </cell>
          <cell r="J333" t="str">
            <v>https://articulo.mercadolibre.com.ar/MLA-610129615-rodillo-lana-woolly-oro-premium-22cm-pintumm-_JM?quantity=1#position=2&amp;type=item&amp;tracking_id=8608da0a-605b-4104-ae15-e2db9a0902fd</v>
          </cell>
        </row>
        <row r="334">
          <cell r="A334" t="str">
            <v>I1336</v>
          </cell>
          <cell r="B334" t="str">
            <v>Pincel De Pintor</v>
          </cell>
          <cell r="C334" t="str">
            <v>u</v>
          </cell>
          <cell r="D334">
            <v>307.43799999999999</v>
          </cell>
          <cell r="E334">
            <v>44044</v>
          </cell>
          <cell r="F334" t="str">
            <v>MERCADO LIBRE</v>
          </cell>
          <cell r="G334" t="str">
            <v>01_MATERIALES</v>
          </cell>
          <cell r="H334" t="str">
            <v>PINTURAS</v>
          </cell>
          <cell r="J334" t="str">
            <v>https://articulo.mercadolibre.com.ar/MLA-781319943-pincel-el-galgo-serie-maestro-pintor-15-camino-1-_JM?quantity=1#position=6&amp;type=item&amp;tracking_id=c729a7bf-0f22-4b86-b152-a87b36ccf193</v>
          </cell>
        </row>
        <row r="335">
          <cell r="A335" t="str">
            <v>I1337</v>
          </cell>
          <cell r="B335" t="str">
            <v>Rollo De Cartón Corrugado 1 X 25 M</v>
          </cell>
          <cell r="C335" t="str">
            <v>u</v>
          </cell>
          <cell r="D335">
            <v>412.39670000000001</v>
          </cell>
          <cell r="E335">
            <v>44044</v>
          </cell>
          <cell r="F335" t="str">
            <v>MERCADO LIBRE</v>
          </cell>
          <cell r="G335" t="str">
            <v>01_MATERIALES</v>
          </cell>
          <cell r="H335" t="str">
            <v>PINTURAS</v>
          </cell>
          <cell r="J335" t="str">
            <v>https://articulo.mercadolibre.com.ar/MLA-603802387-carton-corrugado-reforzado-varios-usos-1mt-x-25mt-pintumm-_JM?quantity=1#position=1&amp;type=item&amp;tracking_id=8de17ff3-d4fa-44f6-972f-f5683a19cadd</v>
          </cell>
        </row>
        <row r="336">
          <cell r="A336" t="str">
            <v>I1338</v>
          </cell>
          <cell r="B336" t="str">
            <v>Cinta De Pintor 18 Mm X 40 Mts</v>
          </cell>
          <cell r="C336" t="str">
            <v>u</v>
          </cell>
          <cell r="D336">
            <v>90.082599999999999</v>
          </cell>
          <cell r="E336">
            <v>44044</v>
          </cell>
          <cell r="F336" t="str">
            <v>MERCADO LIBRE</v>
          </cell>
          <cell r="G336" t="str">
            <v>01_MATERIALES</v>
          </cell>
          <cell r="H336" t="str">
            <v>PINTURAS</v>
          </cell>
          <cell r="J336" t="str">
            <v>https://articulo.mercadolibre.com.ar/MLA-687110439-cinta-de-papel-enmascarar-p-pintor-18-mm-doble-a-pintumm-_JM?quantity=1&amp;variation=41826602684#position=19&amp;type=item&amp;tracking_id=572e7504-1503-4a22-9b29-5e264a0fe5e5</v>
          </cell>
        </row>
        <row r="337">
          <cell r="A337" t="str">
            <v>I1339</v>
          </cell>
          <cell r="B337" t="str">
            <v>Latex Acrílico Para Exteriores Loxon X 20 Litros</v>
          </cell>
          <cell r="C337" t="str">
            <v>u</v>
          </cell>
          <cell r="D337">
            <v>8276.0331000000006</v>
          </cell>
          <cell r="E337">
            <v>44044</v>
          </cell>
          <cell r="F337" t="str">
            <v>MERCADO LIBRE</v>
          </cell>
          <cell r="G337" t="str">
            <v>01_MATERIALES</v>
          </cell>
          <cell r="H337" t="str">
            <v>PINTURAS</v>
          </cell>
          <cell r="J337" t="str">
            <v>https://articulo.mercadolibre.com.ar/MLA-604526820-loxon-pintura-latex-exterior-colores-x-20lts-sherwin-williams-prestigio-_JM?searchVariation=21063481111&amp;variation=21063481111#searchVariation=21063481111&amp;position=1&amp;type=item&amp;tracking_id=b9fda10a-a8de-4264-b9ff-efb2143aaa0d</v>
          </cell>
        </row>
        <row r="338">
          <cell r="A338" t="str">
            <v>I1340</v>
          </cell>
          <cell r="B338" t="str">
            <v>Esmalte Sintético X 4 Litros</v>
          </cell>
          <cell r="C338" t="str">
            <v>u</v>
          </cell>
          <cell r="D338">
            <v>1673.5536999999999</v>
          </cell>
          <cell r="E338">
            <v>44044</v>
          </cell>
          <cell r="F338" t="str">
            <v>MERCADO LIBRE</v>
          </cell>
          <cell r="G338" t="str">
            <v>01_MATERIALES</v>
          </cell>
          <cell r="H338" t="str">
            <v>PINTURAS</v>
          </cell>
          <cell r="J338" t="str">
            <v>https://articulo.mercadolibre.com.ar/MLA-678160497-esmalte-sintetico-marfil-3-en-1-brillante-colorin-x-4-litros-_JM#position=9&amp;type=item&amp;tracking_id=e48a6e47-8a1e-4b1a-b0a6-85478254888a</v>
          </cell>
        </row>
        <row r="339">
          <cell r="A339" t="str">
            <v>I1341</v>
          </cell>
          <cell r="B339" t="str">
            <v>Aguarras X 18 Litros</v>
          </cell>
          <cell r="C339" t="str">
            <v>u</v>
          </cell>
          <cell r="D339">
            <v>2360.3305999999998</v>
          </cell>
          <cell r="E339">
            <v>44044</v>
          </cell>
          <cell r="F339" t="str">
            <v>MERCADO LIBRE</v>
          </cell>
          <cell r="G339" t="str">
            <v>01_MATERIALES</v>
          </cell>
          <cell r="H339" t="str">
            <v>PINTURAS</v>
          </cell>
          <cell r="J339" t="str">
            <v>https://articulo.mercadolibre.com.ar/MLA-835699970-aguarras-hydra-rras-x-18-litros-diluyente-alfa-pinturerias-_JM?quantity=1#position=2&amp;type=item&amp;tracking_id=44cb9a39-7f6f-4b2a-87d4-91359a01a7c9</v>
          </cell>
        </row>
        <row r="340">
          <cell r="A340" t="str">
            <v>I1342</v>
          </cell>
          <cell r="B340" t="str">
            <v>Rodillo Para Esmalte Sintetico</v>
          </cell>
          <cell r="C340" t="str">
            <v>u</v>
          </cell>
          <cell r="D340">
            <v>49.586799999999997</v>
          </cell>
          <cell r="E340">
            <v>44044</v>
          </cell>
          <cell r="F340" t="str">
            <v>MERCADO LIBRE</v>
          </cell>
          <cell r="G340" t="str">
            <v>01_MATERIALES</v>
          </cell>
          <cell r="H340" t="str">
            <v>PINTURAS</v>
          </cell>
          <cell r="J340" t="str">
            <v>https://articulo.mercadolibre.com.ar/MLA-758323752-rodillin-numero-5-esmalte-sintetico-_JM?quantity=1#position=5&amp;type=item&amp;tracking_id=07008ff8-b0f7-4826-ac12-07f9236e22ce</v>
          </cell>
        </row>
        <row r="341">
          <cell r="A341" t="str">
            <v>I1343</v>
          </cell>
          <cell r="B341" t="str">
            <v>Lija Al Agua</v>
          </cell>
          <cell r="C341" t="str">
            <v>u</v>
          </cell>
          <cell r="D341">
            <v>29.6694</v>
          </cell>
          <cell r="E341">
            <v>44044</v>
          </cell>
          <cell r="F341" t="str">
            <v>MERCADO LIBRE</v>
          </cell>
          <cell r="G341" t="str">
            <v>01_MATERIALES</v>
          </cell>
          <cell r="H341" t="str">
            <v>PINTURAS</v>
          </cell>
          <cell r="J341" t="str">
            <v>https://articulo.mercadolibre.com.ar/MLA-701535666-lija-al-agua-marca-doble-aa-x-10-unidades-oferta-pintumm-_JM?quantity=1&amp;variation=41826587169#position=1&amp;type=item&amp;tracking_id=ebfef6db-c770-4706-8bec-efd37e9ad197</v>
          </cell>
        </row>
        <row r="342">
          <cell r="A342" t="str">
            <v>I1344</v>
          </cell>
          <cell r="B342" t="str">
            <v>Fondo Sintético Para Madera X 4 Litros</v>
          </cell>
          <cell r="C342" t="str">
            <v>u</v>
          </cell>
          <cell r="D342">
            <v>1247.9339</v>
          </cell>
          <cell r="E342">
            <v>44044</v>
          </cell>
          <cell r="F342" t="str">
            <v>MERCADO LIBRE</v>
          </cell>
          <cell r="G342" t="str">
            <v>01_MATERIALES</v>
          </cell>
          <cell r="H342" t="str">
            <v>PINTURAS</v>
          </cell>
          <cell r="J342" t="str">
            <v>https://articulo.mercadolibre.com.ar/MLA-623071636-fondo-blanco-sintetico-para-maderas-o-pared-x-4-litro-_JM?quantity=1#position=2&amp;type=item&amp;tracking_id=dcb18f6a-6320-4ea1-a16c-6a6e7124198e</v>
          </cell>
        </row>
        <row r="343">
          <cell r="A343" t="str">
            <v>I1345</v>
          </cell>
          <cell r="B343" t="str">
            <v>Lana De Vidrio Para Tabique De Roca De Yeso 0,41 X 16 Mts 6,66 M2</v>
          </cell>
          <cell r="C343" t="str">
            <v>u</v>
          </cell>
          <cell r="D343">
            <v>1488.5124000000001</v>
          </cell>
          <cell r="E343">
            <v>44044</v>
          </cell>
          <cell r="F343" t="str">
            <v>MERCADO LIBRE</v>
          </cell>
          <cell r="G343" t="str">
            <v>01_MATERIALES</v>
          </cell>
          <cell r="H343" t="str">
            <v>AISLACION TERMICA</v>
          </cell>
          <cell r="J343" t="str">
            <v>https://articulo.mercadolibre.com.ar/MLA-640140733-lana-de-vidrio-de-50mm-para-durlock-knauf-isover-leer-_JM#position=4&amp;type=item&amp;tracking_id=ede4f8be-bc15-44f3-989a-67d0988cc854</v>
          </cell>
        </row>
        <row r="344">
          <cell r="A344" t="str">
            <v>I1346</v>
          </cell>
          <cell r="B344" t="str">
            <v>Durlock Placa Roja 12,5 Mm</v>
          </cell>
          <cell r="C344" t="str">
            <v>u</v>
          </cell>
          <cell r="D344">
            <v>706.61159999999995</v>
          </cell>
          <cell r="E344">
            <v>44044</v>
          </cell>
          <cell r="F344" t="str">
            <v>MERCADO LIBRE</v>
          </cell>
          <cell r="G344" t="str">
            <v>01_MATERIALES</v>
          </cell>
          <cell r="H344" t="str">
            <v>DURLOCK</v>
          </cell>
          <cell r="J344" t="str">
            <v>https://articulo.mercadolibre.com.ar/MLA-812062371-placa-de-yeso-knauf-ignifuga-roja-125-mm-igual-durlock-_JM?quantity=1#position=4&amp;type=item&amp;tracking_id=4deedfab-b902-4279-bf45-c5b5bc6af2cf</v>
          </cell>
        </row>
        <row r="345">
          <cell r="A345" t="str">
            <v>I1347</v>
          </cell>
          <cell r="B345" t="str">
            <v>Placa Lisa Durlock Desmontable 60X60</v>
          </cell>
          <cell r="C345" t="str">
            <v>u</v>
          </cell>
          <cell r="D345">
            <v>118.876</v>
          </cell>
          <cell r="E345">
            <v>44044</v>
          </cell>
          <cell r="F345" t="str">
            <v>MERCADO LIBRE</v>
          </cell>
          <cell r="G345" t="str">
            <v>01_MATERIALES</v>
          </cell>
          <cell r="H345" t="str">
            <v>DURLOCK</v>
          </cell>
          <cell r="J345" t="str">
            <v>https://articulo.mercadolibre.com.ar/MLA-738092414-placa-lisa-blanca-durlock-60x60-cielorraso-desmontable-_JM#position=3&amp;type=item&amp;tracking_id=9a00404c-2682-4134-b5bf-b108d7e11bde</v>
          </cell>
        </row>
        <row r="346">
          <cell r="A346" t="str">
            <v>I1348</v>
          </cell>
          <cell r="B346" t="str">
            <v>Buña Perimetral Prepintadas 2,6M Durlock</v>
          </cell>
          <cell r="C346" t="str">
            <v>u</v>
          </cell>
          <cell r="D346">
            <v>179.3306</v>
          </cell>
          <cell r="E346">
            <v>44044</v>
          </cell>
          <cell r="F346" t="str">
            <v>MERCADO LIBRE</v>
          </cell>
          <cell r="G346" t="str">
            <v>01_MATERIALES</v>
          </cell>
          <cell r="H346" t="str">
            <v>DURLOCK</v>
          </cell>
          <cell r="J346" t="str">
            <v>https://articulo.mercadolibre.com.ar/MLA-781785993-buna-perimetral-prepintadas-26m-durlock-proxecto-_JM?quantity=1#position=2&amp;type=item&amp;tracking_id=81afd88f-dfcf-444a-806d-821a43966afb</v>
          </cell>
        </row>
        <row r="347">
          <cell r="A347" t="str">
            <v>I1349</v>
          </cell>
          <cell r="B347" t="str">
            <v>Perfil Larguero Cielorraso Desmontable 3,66M</v>
          </cell>
          <cell r="C347" t="str">
            <v>u</v>
          </cell>
          <cell r="D347">
            <v>228.0992</v>
          </cell>
          <cell r="E347">
            <v>44044</v>
          </cell>
          <cell r="F347" t="str">
            <v>MERCADO LIBRE</v>
          </cell>
          <cell r="G347" t="str">
            <v>01_MATERIALES</v>
          </cell>
          <cell r="H347" t="str">
            <v>DURLOCK</v>
          </cell>
          <cell r="J347" t="str">
            <v>https://articulo.mercadolibre.com.ar/MLA-762393159-perfil-larguero-cielorraso-desmontable-366m-durlock-knauf-drywall-_JM#position=1&amp;type=item&amp;tracking_id=069d08c4-47ae-4146-b433-4de0c7f630af</v>
          </cell>
        </row>
        <row r="348">
          <cell r="A348" t="str">
            <v>I1350</v>
          </cell>
          <cell r="B348" t="str">
            <v>Perfil Travesaño Cielorraso Desmontable 0.61M</v>
          </cell>
          <cell r="C348" t="str">
            <v>u</v>
          </cell>
          <cell r="D348">
            <v>40.495899999999999</v>
          </cell>
          <cell r="E348">
            <v>44044</v>
          </cell>
          <cell r="F348" t="str">
            <v>MERCADO LIBRE</v>
          </cell>
          <cell r="G348" t="str">
            <v>01_MATERIALES</v>
          </cell>
          <cell r="H348" t="str">
            <v>DURLOCK</v>
          </cell>
          <cell r="J348" t="str">
            <v>https://articulo.mercadolibre.com.ar/MLA-762379955-perfil-travesano-cielorraso-desmontable-061m-durlock-knauf-drywall-_JM#position=5&amp;type=item&amp;tracking_id=79c2a70b-4c9f-4bee-82f9-7b278982f907</v>
          </cell>
        </row>
        <row r="349">
          <cell r="A349" t="str">
            <v>I1351</v>
          </cell>
          <cell r="B349" t="str">
            <v xml:space="preserve">Alambre Galvanizado N14 </v>
          </cell>
          <cell r="C349" t="str">
            <v>kg</v>
          </cell>
          <cell r="D349">
            <v>256.19830000000002</v>
          </cell>
          <cell r="E349">
            <v>44044</v>
          </cell>
          <cell r="F349" t="str">
            <v>MERCADO LIBRE</v>
          </cell>
          <cell r="G349" t="str">
            <v>01_MATERIALES</v>
          </cell>
          <cell r="H349" t="str">
            <v>ACERO</v>
          </cell>
          <cell r="J349" t="str">
            <v>https://articulo.mercadolibre.com.ar/MLA-810166262-alambre-galvanizado-n14-203mm-x-5-kilos200mts-_JM#position=28&amp;type=item&amp;tracking_id=22c76ee7-6369-4901-b497-55c51e2ab880</v>
          </cell>
        </row>
        <row r="350">
          <cell r="A350" t="str">
            <v>I1352</v>
          </cell>
          <cell r="B350" t="str">
            <v>Perfil Pcg 70 X 0,90 Mm X 6 M</v>
          </cell>
          <cell r="C350" t="str">
            <v>ml</v>
          </cell>
          <cell r="D350">
            <v>204.6129</v>
          </cell>
          <cell r="E350">
            <v>44044</v>
          </cell>
          <cell r="F350" t="str">
            <v>MERCADO LIBRE</v>
          </cell>
          <cell r="G350" t="str">
            <v>01_MATERIALES</v>
          </cell>
          <cell r="H350" t="str">
            <v>SUPERBOARD</v>
          </cell>
          <cell r="J350" t="str">
            <v>https://articulo.mercadolibre.com.ar/MLA-786775839-perfil-pgc-70-e094-x-6-mts-steel-frame-barbieri-_JM?quantity=1&amp;variation=37173994986#position=6&amp;type=item&amp;tracking_id=2b87e2e7-1d7a-4e39-a4fc-f0b11a43ccfa</v>
          </cell>
        </row>
        <row r="351">
          <cell r="A351" t="str">
            <v>I1353</v>
          </cell>
          <cell r="B351" t="str">
            <v>Perfil Pcu 70 X 0,90 Mm X 6 M</v>
          </cell>
          <cell r="C351" t="str">
            <v>ml</v>
          </cell>
          <cell r="D351">
            <v>160.4008</v>
          </cell>
          <cell r="E351">
            <v>44044</v>
          </cell>
          <cell r="G351" t="str">
            <v>01_MATERIALES</v>
          </cell>
          <cell r="H351" t="str">
            <v>SUPERBOARD</v>
          </cell>
          <cell r="J351" t="str">
            <v>https://articulo.mercadolibre.com.ar/MLA-786777941-perfil-pgu-70-e094-x-6-mts-steel-frame-barbieri-_JM#position=1&amp;type=item&amp;tracking_id=eade898a-cb9f-49c3-ba9a-f9cf25191e7f</v>
          </cell>
        </row>
        <row r="352">
          <cell r="A352" t="str">
            <v>I1354</v>
          </cell>
          <cell r="B352" t="str">
            <v>Placa Superboard St 8 Mm 1,20 X 2,4</v>
          </cell>
          <cell r="C352" t="str">
            <v>m2</v>
          </cell>
          <cell r="D352">
            <v>671.77459999999996</v>
          </cell>
          <cell r="E352">
            <v>44044</v>
          </cell>
          <cell r="F352" t="str">
            <v>MERCADO LIBRE</v>
          </cell>
          <cell r="G352" t="str">
            <v>01_MATERIALES</v>
          </cell>
          <cell r="H352" t="str">
            <v>SUPERBOARD</v>
          </cell>
          <cell r="J352" t="str">
            <v>https://articulo.mercadolibre.com.ar/MLA-730850115-placa-cementicia-exterior-8-mm-superboard-_JM?searchVariation=35566723360&amp;quantity=1&amp;variation=35566723360#position=1&amp;type=item&amp;tracking_id=4a8d488a-1418-4ad5-b593-0c3e6ea68911</v>
          </cell>
        </row>
        <row r="353">
          <cell r="A353" t="str">
            <v>I1355</v>
          </cell>
          <cell r="B353" t="str">
            <v>Masilla Superboard X 15 Kg</v>
          </cell>
          <cell r="C353" t="str">
            <v>kg</v>
          </cell>
          <cell r="D353">
            <v>293.01710000000003</v>
          </cell>
          <cell r="E353">
            <v>44044</v>
          </cell>
          <cell r="F353" t="str">
            <v>MERCADO LIBRE</v>
          </cell>
          <cell r="G353" t="str">
            <v>01_MATERIALES</v>
          </cell>
          <cell r="H353" t="str">
            <v>SUPERBOARD</v>
          </cell>
          <cell r="J353" t="str">
            <v>https://articulo.mercadolibre.com.ar/MLA-734558938-masilla-para-fibrocemento-superboard-junta-invisible-x-15kg-_JM?quantity=1#position=3&amp;type=item&amp;tracking_id=35415330-f5ea-496f-8083-fdfd7dfe57eb</v>
          </cell>
        </row>
        <row r="354">
          <cell r="A354" t="str">
            <v>I1356</v>
          </cell>
          <cell r="B354" t="str">
            <v>Sellador Poliuretánico Sika X 300Ml</v>
          </cell>
          <cell r="C354" t="str">
            <v>u</v>
          </cell>
          <cell r="D354">
            <v>864.46280000000002</v>
          </cell>
          <cell r="E354">
            <v>44044</v>
          </cell>
          <cell r="F354" t="str">
            <v>MERCADO LIBRE</v>
          </cell>
          <cell r="G354" t="str">
            <v>01_MATERIALES</v>
          </cell>
          <cell r="H354" t="str">
            <v>PRODUCTOS QUIMICOS</v>
          </cell>
          <cell r="J354" t="str">
            <v>https://articulo.mercadolibre.com.ar/MLA-612674670-sellador-sikaflex-1a-plus-poliuretano-impermeable-sika-x-300ml-prestigio-_JM?quantity=1#position=1&amp;type=item&amp;tracking_id=71961144-05ac-4e78-8860-8f10bdbf4551</v>
          </cell>
        </row>
        <row r="355">
          <cell r="A355" t="str">
            <v>I1357</v>
          </cell>
          <cell r="B355" t="str">
            <v>Tornillo T1 Punta Mecha Galvanizado ¾”</v>
          </cell>
          <cell r="C355" t="str">
            <v>u</v>
          </cell>
          <cell r="D355">
            <v>0.83209999999999995</v>
          </cell>
          <cell r="E355">
            <v>44044</v>
          </cell>
          <cell r="F355" t="str">
            <v>MERCADO LIBRE</v>
          </cell>
          <cell r="G355" t="str">
            <v>01_MATERIALES</v>
          </cell>
          <cell r="H355" t="str">
            <v>SUPERBOARD</v>
          </cell>
          <cell r="J355" t="str">
            <v>https://articulo.mercadolibre.com.ar/MLA-800239308-tornillo-autoperforante-t1-8-x-34-punta-mecha-x-10000-_JM?quantity=1#position=2&amp;type=item&amp;tracking_id=861827ba-f4c8-44e4-9b72-ddbd84574977</v>
          </cell>
        </row>
        <row r="356">
          <cell r="A356" t="str">
            <v>I1358</v>
          </cell>
          <cell r="B356" t="str">
            <v>Tornillo T1 Hexagonal Punta Mecha Galvanizado ¾”</v>
          </cell>
          <cell r="C356" t="str">
            <v>u</v>
          </cell>
          <cell r="D356">
            <v>1.4773000000000001</v>
          </cell>
          <cell r="E356">
            <v>44044</v>
          </cell>
          <cell r="F356" t="str">
            <v>MERCADO LIBRE</v>
          </cell>
          <cell r="G356" t="str">
            <v>01_MATERIALES</v>
          </cell>
          <cell r="H356" t="str">
            <v>SUPERBOARD</v>
          </cell>
          <cell r="J356" t="str">
            <v>https://articulo.mercadolibre.com.ar/MLA-768679573-tornillo-autoperforante-hexagonal-t1-10-x-34-x-350-unidades-_JM?quantity=1#position=3&amp;type=item&amp;tracking_id=090e85e8-c688-475a-b752-bd5055000f82</v>
          </cell>
        </row>
        <row r="357">
          <cell r="A357" t="str">
            <v>I1359</v>
          </cell>
          <cell r="B357" t="str">
            <v>Tornillo Superboard® T2 8 X 1 ¼”</v>
          </cell>
          <cell r="C357" t="str">
            <v>u</v>
          </cell>
          <cell r="D357">
            <v>5.3719000000000001</v>
          </cell>
          <cell r="E357">
            <v>44044</v>
          </cell>
          <cell r="F357" t="str">
            <v>MERCADO LIBRE</v>
          </cell>
          <cell r="G357" t="str">
            <v>01_MATERIALES</v>
          </cell>
          <cell r="H357" t="str">
            <v>SUPERBOARD</v>
          </cell>
          <cell r="J357" t="str">
            <v>https://articulo.mercadolibre.com.ar/MLA-775768208-tornillo-t2-aletado-8-x-1-14-x-100-u-con-alas-_JM?quantity=1#position=1&amp;type=item&amp;tracking_id=4738d586-6d99-4759-9154-fd8de8e4342c</v>
          </cell>
        </row>
        <row r="358">
          <cell r="A358" t="str">
            <v>I1360</v>
          </cell>
          <cell r="B358" t="str">
            <v>Cinta Tramada De Fibra De Vidrio Superboard®│Ancho 5 Cm</v>
          </cell>
          <cell r="C358" t="str">
            <v>ml</v>
          </cell>
          <cell r="D358">
            <v>4.2415000000000003</v>
          </cell>
          <cell r="E358">
            <v>44044</v>
          </cell>
          <cell r="F358" t="str">
            <v>MERCADO LIBRE</v>
          </cell>
          <cell r="G358" t="str">
            <v>01_MATERIALES</v>
          </cell>
          <cell r="H358" t="str">
            <v>SUPERBOARD</v>
          </cell>
          <cell r="J358" t="str">
            <v>https://articulo.mercadolibre.com.ar/MLA-778790101-cinta-tramada-autoadhesiva-de-50mm-x-90metros-_JM?quantity=1#position=2&amp;type=item&amp;tracking_id=306d644f-8cae-4ec6-8b66-7c77483a45c8</v>
          </cell>
        </row>
        <row r="359">
          <cell r="A359" t="str">
            <v>I1361</v>
          </cell>
          <cell r="B359" t="str">
            <v>Ángulo De Ajuste Galvanizado</v>
          </cell>
          <cell r="C359" t="str">
            <v>ml</v>
          </cell>
          <cell r="D359">
            <v>28.9892</v>
          </cell>
          <cell r="E359">
            <v>44044</v>
          </cell>
          <cell r="F359" t="str">
            <v>MERCADO LIBRE</v>
          </cell>
          <cell r="G359" t="str">
            <v>01_MATERIALES</v>
          </cell>
          <cell r="H359" t="str">
            <v>SUPERBOARD</v>
          </cell>
          <cell r="J359" t="str">
            <v>https://articulo.mercadolibre.com.ar/MLA-806998739-perfil-angulo-de-ajuste-const-en-seco-diyers-_JM?quantity=1#position=4&amp;type=item&amp;tracking_id=389879b3-b584-4185-8f1a-f4002ae25e4d</v>
          </cell>
        </row>
        <row r="360">
          <cell r="A360" t="str">
            <v>I1363</v>
          </cell>
          <cell r="B360" t="str">
            <v>Fondo De Junta Preformado 15 Mm</v>
          </cell>
          <cell r="C360" t="str">
            <v>ml</v>
          </cell>
          <cell r="D360">
            <v>38.181800000000003</v>
          </cell>
          <cell r="E360">
            <v>44044</v>
          </cell>
          <cell r="F360" t="str">
            <v>MERCADO LIBRE</v>
          </cell>
          <cell r="G360" t="str">
            <v>01_MATERIALES</v>
          </cell>
          <cell r="H360" t="str">
            <v>SUPERBOARD</v>
          </cell>
          <cell r="J360" t="str">
            <v>https://articulo.mercadolibre.com.ar/MLA-721638819-protex-pol-15mm-fondo-de-junta-preformado-_JM?quantity=1#position=1&amp;type=item&amp;tracking_id=df8959cb-0548-4893-8d34-d53d2d28a29d</v>
          </cell>
        </row>
        <row r="361">
          <cell r="A361" t="str">
            <v>I1364</v>
          </cell>
          <cell r="B361" t="str">
            <v>Rejilla Para Aire Acondicionado</v>
          </cell>
          <cell r="C361" t="str">
            <v>u</v>
          </cell>
          <cell r="D361">
            <v>776.85950000000003</v>
          </cell>
          <cell r="E361">
            <v>44044</v>
          </cell>
          <cell r="F361" t="str">
            <v>MERCADO LIBRE</v>
          </cell>
          <cell r="G361" t="str">
            <v>01_MATERIALES</v>
          </cell>
          <cell r="H361" t="str">
            <v>ACERO</v>
          </cell>
          <cell r="J361" t="str">
            <v>https://articulo.mercadolibre.com.ar/MLA-758279558-reja-rejilla-difusor-aire-acondicionado-ventilacion-_JM#position=2&amp;type=item&amp;tracking_id=398661cb-e9c2-42f6-84c7-48d55374ce63</v>
          </cell>
        </row>
        <row r="362">
          <cell r="A362" t="str">
            <v>I1384</v>
          </cell>
          <cell r="B362" t="str">
            <v>Bacha Baño redonda 34 cm</v>
          </cell>
          <cell r="C362" t="str">
            <v>un</v>
          </cell>
          <cell r="D362">
            <v>2628.0992000000001</v>
          </cell>
          <cell r="E362">
            <v>44044</v>
          </cell>
          <cell r="F362" t="str">
            <v>MERCADO LIBRE</v>
          </cell>
          <cell r="G362" t="str">
            <v>01_MATERIALES</v>
          </cell>
          <cell r="H362" t="str">
            <v>ACERO</v>
          </cell>
          <cell r="J362" t="str">
            <v>https://articulo.mercadolibre.com.ar/MLA-764881644-bacha-bano-pileta-redonda-johnson-baly-340l-acero-inoxidable-_JM?searchVariation=40023947689&amp;quantity=1&amp;variation=40023947689#searchVariation=40023947689&amp;position=4&amp;type=item&amp;tracking_id=74167e64-1de5-4847-8503-8eb628b71ef1</v>
          </cell>
        </row>
        <row r="363">
          <cell r="A363" t="str">
            <v>I1385</v>
          </cell>
          <cell r="B363" t="str">
            <v xml:space="preserve">Inodoros </v>
          </cell>
          <cell r="C363" t="str">
            <v>un</v>
          </cell>
          <cell r="D363">
            <v>5985</v>
          </cell>
          <cell r="E363">
            <v>43709</v>
          </cell>
          <cell r="F363" t="str">
            <v>JUAN JO</v>
          </cell>
          <cell r="G363" t="str">
            <v>01_MATERIALES</v>
          </cell>
          <cell r="H363" t="str">
            <v>ARTEFACTOS SANITARIOS</v>
          </cell>
          <cell r="J363" t="str">
            <v>SIN CÓDIGO</v>
          </cell>
        </row>
        <row r="364">
          <cell r="A364" t="str">
            <v>I1386</v>
          </cell>
          <cell r="B364" t="str">
            <v>Bacha Cocina Simple Mi Pileta 341 Acero Inoxidable</v>
          </cell>
          <cell r="C364" t="str">
            <v>un</v>
          </cell>
          <cell r="D364">
            <v>3427.2727</v>
          </cell>
          <cell r="E364">
            <v>44044</v>
          </cell>
          <cell r="F364" t="str">
            <v>MERCADO LIBRE</v>
          </cell>
          <cell r="G364" t="str">
            <v>01_MATERIALES</v>
          </cell>
          <cell r="H364" t="str">
            <v>INST. CLOACAL</v>
          </cell>
          <cell r="J364" t="str">
            <v>https://articulo.mercadolibre.com.ar/MLA-853663871-bacha-cocina-simple-mi-pileta-341-acero-inoxidable-cuotas-_JM?searchVariation=55304813862&amp;quantity=1&amp;variation=55304813862#searchVariation=55304813862&amp;position=6&amp;type=item&amp;tracking_id=53634bd7-d760-4e95-8d4a-0df45e7452c2</v>
          </cell>
        </row>
        <row r="365">
          <cell r="A365" t="str">
            <v>I1387</v>
          </cell>
          <cell r="B365" t="str">
            <v>Piletas De Office Y Comedor</v>
          </cell>
          <cell r="C365" t="str">
            <v>un</v>
          </cell>
          <cell r="D365">
            <v>3325</v>
          </cell>
          <cell r="E365">
            <v>43709</v>
          </cell>
          <cell r="F365" t="str">
            <v>JUAN JO</v>
          </cell>
          <cell r="G365" t="str">
            <v>01_MATERIALES</v>
          </cell>
          <cell r="H365" t="str">
            <v>ARTEFACTOS SANITARIOS</v>
          </cell>
          <cell r="J365" t="str">
            <v>SIN CÓDIGO</v>
          </cell>
        </row>
        <row r="366">
          <cell r="A366" t="str">
            <v>I1390</v>
          </cell>
          <cell r="B366" t="str">
            <v>Grifería Fv Pampa Lavatorio Bidet Ducha Baño Cromo Completo</v>
          </cell>
          <cell r="C366" t="str">
            <v>un</v>
          </cell>
          <cell r="D366">
            <v>15504.1322</v>
          </cell>
          <cell r="E366">
            <v>44044</v>
          </cell>
          <cell r="F366" t="str">
            <v>MERCADO LIBRE</v>
          </cell>
          <cell r="G366" t="str">
            <v>01_MATERIALES</v>
          </cell>
          <cell r="H366" t="str">
            <v>GRIFERIA</v>
          </cell>
          <cell r="J366" t="str">
            <v>https://articulo.mercadolibre.com.ar/MLA-812693564-combo-fv-pampa-lavatorio-bidet-ducha-bano-cromo-completo-ahora-12-y-18-_JM?searchVariation=42876207405&amp;quantity=1&amp;variation=42876207405#searchVariation=42876207405&amp;position=3&amp;type=item&amp;tracking_id=4506cee8-4087-429d-9ed5-4a4e7a669d08</v>
          </cell>
        </row>
        <row r="367">
          <cell r="A367" t="str">
            <v>I1391</v>
          </cell>
          <cell r="B367" t="str">
            <v>Accesorios Bano ( Portarrollo, Percha)</v>
          </cell>
          <cell r="C367" t="str">
            <v>un</v>
          </cell>
          <cell r="D367">
            <v>7647.93</v>
          </cell>
          <cell r="E367">
            <v>43709</v>
          </cell>
          <cell r="F367" t="str">
            <v>JUAN JO</v>
          </cell>
          <cell r="G367" t="str">
            <v>01_MATERIALES</v>
          </cell>
          <cell r="H367" t="str">
            <v>ACCESORIOS</v>
          </cell>
          <cell r="J367" t="str">
            <v>SIN CÓDIGO</v>
          </cell>
        </row>
        <row r="368">
          <cell r="A368" t="str">
            <v>I1392</v>
          </cell>
          <cell r="B368" t="str">
            <v>Accesorios Baño Publico (Dispenser De Papeles, Jabon, Tacho De Basura)</v>
          </cell>
          <cell r="C368" t="str">
            <v>un</v>
          </cell>
          <cell r="D368">
            <v>4048</v>
          </cell>
          <cell r="E368">
            <v>43709</v>
          </cell>
          <cell r="F368" t="str">
            <v>JUAN JO</v>
          </cell>
          <cell r="G368" t="str">
            <v>01_MATERIALES</v>
          </cell>
          <cell r="H368" t="str">
            <v>ACCESORIOS</v>
          </cell>
          <cell r="J368" t="str">
            <v>SIN CÓDIGO</v>
          </cell>
        </row>
        <row r="369">
          <cell r="A369" t="str">
            <v>I1393</v>
          </cell>
          <cell r="B369" t="str">
            <v>Griferia Cocina</v>
          </cell>
          <cell r="C369" t="str">
            <v>un</v>
          </cell>
          <cell r="D369">
            <v>4040.96</v>
          </cell>
          <cell r="E369">
            <v>43709</v>
          </cell>
          <cell r="F369" t="str">
            <v>JUAN JO</v>
          </cell>
          <cell r="G369" t="str">
            <v>01_MATERIALES</v>
          </cell>
          <cell r="H369" t="str">
            <v>GRIFERIA</v>
          </cell>
          <cell r="J369" t="str">
            <v>SIN CÓDIGO</v>
          </cell>
        </row>
        <row r="370">
          <cell r="A370" t="str">
            <v>I1394</v>
          </cell>
          <cell r="B370" t="str">
            <v>Canillas De Servicio</v>
          </cell>
          <cell r="C370" t="str">
            <v>un</v>
          </cell>
          <cell r="D370">
            <v>342.97519999999997</v>
          </cell>
          <cell r="E370">
            <v>44044</v>
          </cell>
          <cell r="F370" t="str">
            <v>MERCADO LIBRE</v>
          </cell>
          <cell r="G370" t="str">
            <v>01_MATERIALES</v>
          </cell>
          <cell r="H370" t="str">
            <v>GRIFERIA</v>
          </cell>
          <cell r="J370" t="str">
            <v>https://articulo.mercadolibre.com.ar/MLA-835322346-canilla-esferica-34-metalica-media-vuelta-dubai-_JM?quantity=1#position=2&amp;type=item&amp;tracking_id=a48efc1f-6fa2-44b4-b357-2c012d89f47e</v>
          </cell>
        </row>
        <row r="371">
          <cell r="A371" t="str">
            <v>I1395</v>
          </cell>
          <cell r="B371" t="str">
            <v>Valvula De Inodoro</v>
          </cell>
          <cell r="C371" t="str">
            <v>un</v>
          </cell>
          <cell r="D371">
            <v>4985</v>
          </cell>
          <cell r="E371">
            <v>43709</v>
          </cell>
          <cell r="F371" t="str">
            <v>JUAN JO</v>
          </cell>
          <cell r="G371" t="str">
            <v>01_MATERIALES</v>
          </cell>
          <cell r="H371" t="str">
            <v>GRIFERIA</v>
          </cell>
          <cell r="J371" t="str">
            <v>SIN CÓDIGO</v>
          </cell>
        </row>
        <row r="372">
          <cell r="A372" t="str">
            <v>I1396</v>
          </cell>
          <cell r="B372" t="str">
            <v>Kit Griferia, Sanitarios Y Accesorios Bano Discapacitado Segun Detalles</v>
          </cell>
          <cell r="C372" t="str">
            <v>un</v>
          </cell>
          <cell r="D372">
            <v>30502</v>
          </cell>
          <cell r="E372">
            <v>43709</v>
          </cell>
          <cell r="F372" t="str">
            <v>JUAN JO</v>
          </cell>
          <cell r="G372" t="str">
            <v>01_MATERIALES</v>
          </cell>
          <cell r="H372" t="str">
            <v>GRIFERIA</v>
          </cell>
          <cell r="J372" t="str">
            <v>SIN CÓDIGO</v>
          </cell>
        </row>
        <row r="373">
          <cell r="A373" t="str">
            <v>I1397</v>
          </cell>
          <cell r="B373" t="str">
            <v>Espejos Según Detalle</v>
          </cell>
          <cell r="C373" t="str">
            <v>gl</v>
          </cell>
          <cell r="D373">
            <v>30240</v>
          </cell>
          <cell r="E373">
            <v>43709</v>
          </cell>
          <cell r="F373" t="str">
            <v>JUAN JO</v>
          </cell>
          <cell r="G373" t="str">
            <v>01_MATERIALES</v>
          </cell>
          <cell r="H373" t="str">
            <v>ESPEJOS</v>
          </cell>
          <cell r="J373" t="str">
            <v>SIN CÓDIGO</v>
          </cell>
        </row>
        <row r="374">
          <cell r="A374" t="str">
            <v>I1398</v>
          </cell>
          <cell r="B374" t="str">
            <v>Mesadas Banos S/ Detalle</v>
          </cell>
          <cell r="C374" t="str">
            <v>un</v>
          </cell>
          <cell r="D374">
            <v>72000</v>
          </cell>
          <cell r="E374">
            <v>43709</v>
          </cell>
          <cell r="F374" t="str">
            <v>JUAN JO</v>
          </cell>
          <cell r="G374" t="str">
            <v>01_MATERIALES</v>
          </cell>
          <cell r="H374" t="str">
            <v>MESADAS</v>
          </cell>
          <cell r="J374" t="str">
            <v>SIN CÓDIGO</v>
          </cell>
        </row>
        <row r="375">
          <cell r="A375" t="str">
            <v>I1399</v>
          </cell>
          <cell r="B375" t="str">
            <v>Mesada Cocina S/Detalle</v>
          </cell>
          <cell r="C375" t="str">
            <v>gl</v>
          </cell>
          <cell r="D375">
            <v>58332</v>
          </cell>
          <cell r="E375">
            <v>43709</v>
          </cell>
          <cell r="F375" t="str">
            <v>JUAN JO</v>
          </cell>
          <cell r="G375" t="str">
            <v>01_MATERIALES</v>
          </cell>
          <cell r="H375" t="str">
            <v>MESADAS</v>
          </cell>
          <cell r="J375" t="str">
            <v>SIN CÓDIGO</v>
          </cell>
        </row>
        <row r="376">
          <cell r="A376" t="str">
            <v>I1400</v>
          </cell>
          <cell r="B376" t="str">
            <v>Mesada Office S/ Detalle</v>
          </cell>
          <cell r="C376" t="str">
            <v>gl</v>
          </cell>
          <cell r="D376">
            <v>47580</v>
          </cell>
          <cell r="E376">
            <v>43709</v>
          </cell>
          <cell r="F376" t="str">
            <v>JUAN JO</v>
          </cell>
          <cell r="G376" t="str">
            <v>01_MATERIALES</v>
          </cell>
          <cell r="H376" t="str">
            <v>MESADAS</v>
          </cell>
          <cell r="J376" t="str">
            <v>SIN CÓDIGO</v>
          </cell>
        </row>
        <row r="377">
          <cell r="A377" t="str">
            <v>I1401</v>
          </cell>
          <cell r="B377" t="str">
            <v>Mesada Comedor S/ Detalle</v>
          </cell>
          <cell r="C377" t="str">
            <v>gl</v>
          </cell>
          <cell r="D377">
            <v>65285</v>
          </cell>
          <cell r="E377">
            <v>43709</v>
          </cell>
          <cell r="F377" t="str">
            <v>JUAN JO</v>
          </cell>
          <cell r="G377" t="str">
            <v>01_MATERIALES</v>
          </cell>
          <cell r="H377" t="str">
            <v>MESADAS</v>
          </cell>
          <cell r="J377" t="str">
            <v>SIN CÓDIGO</v>
          </cell>
        </row>
        <row r="378">
          <cell r="A378" t="str">
            <v>I1402</v>
          </cell>
          <cell r="B378" t="str">
            <v>Alquiler De Volquete</v>
          </cell>
          <cell r="C378" t="str">
            <v>dia</v>
          </cell>
          <cell r="D378">
            <v>2479.3388429752067</v>
          </cell>
          <cell r="E378">
            <v>44044</v>
          </cell>
          <cell r="F378" t="str">
            <v>MERCADO LIBRE</v>
          </cell>
          <cell r="G378" t="str">
            <v>04_SUBCONTRATOS</v>
          </cell>
          <cell r="H378" t="str">
            <v>VOLQUETE</v>
          </cell>
          <cell r="J378" t="str">
            <v>https://servicio.mercadolibre.com.ar/MLA-831332116-alquiler-volquetes-en-caba-palermo-recoleta-belgrano-_JM#position=2&amp;type=item&amp;tracking_id=73e7f852-fd96-40b3-92f9-f29d1147827d</v>
          </cell>
        </row>
        <row r="379">
          <cell r="A379" t="str">
            <v>I1403</v>
          </cell>
          <cell r="B379" t="str">
            <v>Alquiler Oficina De Obrador</v>
          </cell>
          <cell r="C379" t="str">
            <v>mes</v>
          </cell>
          <cell r="D379">
            <v>8677.6859504132226</v>
          </cell>
          <cell r="E379">
            <v>43709</v>
          </cell>
          <cell r="F379" t="str">
            <v>SIN FUENTE</v>
          </cell>
          <cell r="G379" t="str">
            <v>04_SUBCONTRATOS</v>
          </cell>
          <cell r="H379" t="str">
            <v>SERVICIOS DE OBRA</v>
          </cell>
          <cell r="J379" t="str">
            <v>SIN CÓDIGO</v>
          </cell>
        </row>
        <row r="380">
          <cell r="A380" t="str">
            <v>I1404</v>
          </cell>
          <cell r="B380" t="str">
            <v>Amoblamiento Obrador (Amortizacion)</v>
          </cell>
          <cell r="C380" t="str">
            <v>mes</v>
          </cell>
          <cell r="D380">
            <v>2000</v>
          </cell>
          <cell r="E380">
            <v>43709</v>
          </cell>
          <cell r="F380" t="str">
            <v>SIN FUENTE</v>
          </cell>
          <cell r="G380" t="str">
            <v>01_MATERIALES</v>
          </cell>
          <cell r="H380" t="str">
            <v>AMORTIZACIÓN</v>
          </cell>
          <cell r="J380" t="str">
            <v>SIN CÓDIGO</v>
          </cell>
        </row>
        <row r="381">
          <cell r="A381" t="str">
            <v>I1405</v>
          </cell>
          <cell r="B381" t="str">
            <v xml:space="preserve">Alquiler Baño Quimico Con Limpieza </v>
          </cell>
          <cell r="C381" t="str">
            <v>mes</v>
          </cell>
          <cell r="D381">
            <v>2200</v>
          </cell>
          <cell r="E381">
            <v>44044</v>
          </cell>
          <cell r="F381" t="str">
            <v>MERCADO LIBRE</v>
          </cell>
          <cell r="G381" t="str">
            <v>01_MATERIALES</v>
          </cell>
          <cell r="H381" t="str">
            <v>SERVICIOS DE OBRA</v>
          </cell>
          <cell r="J381" t="str">
            <v>https://servicio.mercadolibre.com.ar/MLA-841758547-alquiler-bano-quimico-mensual-obra-promocion-x-4-servicios-_JM#position=1&amp;type=item&amp;tracking_id=bf885870-b593-4c12-8660-d60d693d16a6</v>
          </cell>
        </row>
        <row r="382">
          <cell r="A382" t="str">
            <v>I1406</v>
          </cell>
          <cell r="B382" t="str">
            <v>Transporte De Baño Químico</v>
          </cell>
          <cell r="C382" t="str">
            <v>u</v>
          </cell>
          <cell r="D382">
            <v>1846.1538461538462</v>
          </cell>
          <cell r="E382">
            <v>44044</v>
          </cell>
          <cell r="F382" t="str">
            <v>RELACION</v>
          </cell>
          <cell r="G382" t="str">
            <v>04_SUBCONTRATOS</v>
          </cell>
          <cell r="H382" t="str">
            <v>TRANSPORTE</v>
          </cell>
          <cell r="J382" t="str">
            <v>I1405</v>
          </cell>
        </row>
        <row r="383">
          <cell r="A383" t="str">
            <v>I1407</v>
          </cell>
          <cell r="B383" t="str">
            <v>Cartel De Obra</v>
          </cell>
          <cell r="C383" t="str">
            <v>m2</v>
          </cell>
          <cell r="D383">
            <v>805.78510000000006</v>
          </cell>
          <cell r="E383">
            <v>44044</v>
          </cell>
          <cell r="F383" t="str">
            <v>MERCADO LIBRE</v>
          </cell>
          <cell r="G383" t="str">
            <v>01_MATERIALES</v>
          </cell>
          <cell r="H383" t="str">
            <v>ACERO</v>
          </cell>
          <cell r="J383" t="str">
            <v>https://articulo.mercadolibre.com.ar/MLA-781770447-cartel-de-obra-inmobiliaria-propiedades-construccion-_JM?quantity=1#position=1&amp;type=item&amp;tracking_id=70db2529-cc6e-45ba-8dbd-119085e10e73</v>
          </cell>
        </row>
        <row r="384">
          <cell r="A384" t="str">
            <v>I1408</v>
          </cell>
          <cell r="B384" t="str">
            <v>Cerco De Obra</v>
          </cell>
          <cell r="C384" t="str">
            <v>ml</v>
          </cell>
          <cell r="D384">
            <v>785.12396694214874</v>
          </cell>
          <cell r="E384">
            <v>44020.847662037035</v>
          </cell>
          <cell r="F384" t="str">
            <v>MERCADO LIBRE</v>
          </cell>
          <cell r="G384" t="str">
            <v>04_SUBCONTRATOS</v>
          </cell>
          <cell r="H384" t="str">
            <v>CERCOS</v>
          </cell>
          <cell r="J384" t="str">
            <v>https://articulo.mercadolibre.com.ar/MLA-684149083-alambrados-cercos-perimetrales-y-olimpicos-_JM#position=13&amp;type=item&amp;tracking_id=a491d310-c392-47e4-ab81-0023533e7a4a</v>
          </cell>
        </row>
        <row r="385">
          <cell r="A385" t="str">
            <v>I1409</v>
          </cell>
          <cell r="B385" t="str">
            <v>Jefe De Obra</v>
          </cell>
          <cell r="C385" t="str">
            <v>mes</v>
          </cell>
          <cell r="D385">
            <v>155240</v>
          </cell>
          <cell r="E385">
            <v>44062</v>
          </cell>
          <cell r="F385" t="str">
            <v>SIN FUENTE</v>
          </cell>
          <cell r="G385" t="str">
            <v>02_MANO_DE_OBRA</v>
          </cell>
          <cell r="H385" t="str">
            <v>PERSONAL NO OBRERO</v>
          </cell>
          <cell r="J385">
            <v>2000</v>
          </cell>
        </row>
        <row r="386">
          <cell r="A386" t="str">
            <v>I1410</v>
          </cell>
          <cell r="B386" t="str">
            <v>Seguro All Risk</v>
          </cell>
          <cell r="C386" t="str">
            <v>gl</v>
          </cell>
          <cell r="D386">
            <v>480000</v>
          </cell>
          <cell r="E386">
            <v>43709</v>
          </cell>
          <cell r="F386" t="str">
            <v>SIN FUENTE</v>
          </cell>
          <cell r="G386" t="str">
            <v>04_SUBCONTRATOS</v>
          </cell>
          <cell r="H386" t="str">
            <v>SEGUROS</v>
          </cell>
          <cell r="J386" t="str">
            <v>SIN CÓDIGO</v>
          </cell>
        </row>
        <row r="387">
          <cell r="A387" t="str">
            <v>I1411</v>
          </cell>
          <cell r="B387" t="str">
            <v>Sistemas De Comunicacion, Wifi Y Camaras De Vigilancia</v>
          </cell>
          <cell r="C387" t="str">
            <v>gl</v>
          </cell>
          <cell r="D387">
            <v>50000</v>
          </cell>
          <cell r="E387">
            <v>43709</v>
          </cell>
          <cell r="F387" t="str">
            <v>SIN FUENTE</v>
          </cell>
          <cell r="G387" t="str">
            <v>04_SUBCONTRATOS</v>
          </cell>
          <cell r="H387" t="str">
            <v>SERVICIOS DE OBRA</v>
          </cell>
          <cell r="J387" t="str">
            <v>SIN CÓDIGO</v>
          </cell>
        </row>
        <row r="388">
          <cell r="A388" t="str">
            <v>I1412</v>
          </cell>
          <cell r="B388" t="str">
            <v>Poliza De Caución</v>
          </cell>
          <cell r="C388" t="str">
            <v>gl</v>
          </cell>
          <cell r="D388">
            <v>50000</v>
          </cell>
          <cell r="E388">
            <v>43709</v>
          </cell>
          <cell r="F388" t="str">
            <v>SIN FUENTE</v>
          </cell>
          <cell r="G388" t="str">
            <v>01_MATERIALES</v>
          </cell>
          <cell r="H388" t="str">
            <v>SEGUROS</v>
          </cell>
          <cell r="J388" t="str">
            <v>SIN CÓDIGO</v>
          </cell>
        </row>
        <row r="389">
          <cell r="A389" t="str">
            <v>I1413</v>
          </cell>
          <cell r="B389" t="str">
            <v>Estructura Metálica Para Cubierta</v>
          </cell>
          <cell r="C389" t="str">
            <v>gl</v>
          </cell>
          <cell r="D389">
            <v>297360</v>
          </cell>
          <cell r="E389">
            <v>43709</v>
          </cell>
          <cell r="F389" t="str">
            <v>SIN FUENTE</v>
          </cell>
          <cell r="G389" t="str">
            <v>01_MATERIALES</v>
          </cell>
          <cell r="H389" t="str">
            <v>ACERO</v>
          </cell>
          <cell r="J389" t="str">
            <v>SIN CÓDIGO</v>
          </cell>
        </row>
        <row r="390">
          <cell r="A390" t="str">
            <v>I1414</v>
          </cell>
          <cell r="B390" t="str">
            <v>Chapa Cincalum C25 Sinusoidal O Acanalada</v>
          </cell>
          <cell r="C390" t="str">
            <v>m2</v>
          </cell>
          <cell r="D390">
            <v>669.42150000000004</v>
          </cell>
          <cell r="E390">
            <v>44044</v>
          </cell>
          <cell r="F390" t="str">
            <v>MERCADO LIBRE</v>
          </cell>
          <cell r="G390" t="str">
            <v>01_MATERIALES</v>
          </cell>
          <cell r="H390" t="str">
            <v>ACERO</v>
          </cell>
          <cell r="J390" t="str">
            <v>https://articulo.mercadolibre.com.ar/MLA-618406073-chapas-techo-galvanizadas-acanalada-c-25-ternium-oferta-_JM?variation=39603532137#position=1&amp;type=item&amp;tracking_id=32f76f65-fea2-40d6-ab3f-3e2a70629180</v>
          </cell>
        </row>
        <row r="391">
          <cell r="A391" t="str">
            <v>I1415</v>
          </cell>
          <cell r="B391" t="str">
            <v>Lana De Vidrio 50 Mm X 18 Mts</v>
          </cell>
          <cell r="C391" t="str">
            <v>m2</v>
          </cell>
          <cell r="D391">
            <v>212.48849999999999</v>
          </cell>
          <cell r="E391">
            <v>44044</v>
          </cell>
          <cell r="F391" t="str">
            <v>MERCADO LIBRE</v>
          </cell>
          <cell r="G391" t="str">
            <v>01_MATERIALES</v>
          </cell>
          <cell r="H391" t="str">
            <v>AISLACION TERMICA</v>
          </cell>
          <cell r="J391" t="str">
            <v>https://articulo.mercadolibre.com.ar/MLA-621518300-lana-de-vidrio-sola-isover-50mm-120x18mts-p-techo-x-rollo-_JM?quantity=1#position=1&amp;type=item&amp;tracking_id=befa292e-432e-47f3-9342-69a50293cf04</v>
          </cell>
        </row>
        <row r="392">
          <cell r="A392" t="str">
            <v>I1416</v>
          </cell>
          <cell r="B392" t="str">
            <v>Junta Dilatacion Asfalto Premoldeada</v>
          </cell>
          <cell r="C392" t="str">
            <v>ml</v>
          </cell>
          <cell r="D392">
            <v>147.93389999999999</v>
          </cell>
          <cell r="E392">
            <v>44044</v>
          </cell>
          <cell r="F392" t="str">
            <v>MERCADO LIBRE</v>
          </cell>
          <cell r="G392" t="str">
            <v>01_MATERIALES</v>
          </cell>
          <cell r="H392" t="str">
            <v>AISLACION HIDRAULICA</v>
          </cell>
          <cell r="J392" t="str">
            <v>https://articulo.mercadolibre.com.ar/MLA-617128466-junta-de-dilatacion-asfaltica-premoldeada-tira-por-metro-_JM#position=1&amp;type=item&amp;tracking_id=aea41ca3-2f13-490c-b3b1-9df66eb31c9b</v>
          </cell>
        </row>
        <row r="393">
          <cell r="A393" t="str">
            <v>I1417</v>
          </cell>
          <cell r="B393" t="str">
            <v>Mortero Para Lubricación De Bomba</v>
          </cell>
          <cell r="C393" t="str">
            <v>u</v>
          </cell>
          <cell r="D393">
            <v>5500</v>
          </cell>
          <cell r="E393">
            <v>44013</v>
          </cell>
          <cell r="F393" t="str">
            <v>SIN FUENTE</v>
          </cell>
          <cell r="G393" t="str">
            <v>01_MATERIALES</v>
          </cell>
          <cell r="H393" t="str">
            <v>AGLOMERANTES</v>
          </cell>
          <cell r="J393" t="str">
            <v>SIN CÓDIGO</v>
          </cell>
        </row>
        <row r="394">
          <cell r="A394" t="str">
            <v>I1418</v>
          </cell>
          <cell r="B394" t="str">
            <v>Subcontrato Apuntalamiento</v>
          </cell>
          <cell r="C394" t="str">
            <v>m2</v>
          </cell>
          <cell r="D394">
            <v>250</v>
          </cell>
          <cell r="E394">
            <v>43709</v>
          </cell>
          <cell r="F394" t="str">
            <v>ISCHBECK</v>
          </cell>
          <cell r="G394" t="str">
            <v>04_SUBCONTRATOS</v>
          </cell>
          <cell r="H394" t="str">
            <v>ALQUILER DE EQUIPOS</v>
          </cell>
          <cell r="J394" t="str">
            <v>SIN CÓDIGO</v>
          </cell>
        </row>
        <row r="395">
          <cell r="A395" t="str">
            <v>I1419</v>
          </cell>
          <cell r="B395" t="str">
            <v>Grama Bahiana</v>
          </cell>
          <cell r="C395" t="str">
            <v>m2</v>
          </cell>
          <cell r="D395">
            <v>289.25619999999998</v>
          </cell>
          <cell r="E395">
            <v>44044</v>
          </cell>
          <cell r="F395" t="str">
            <v>MERCADO LIBRE</v>
          </cell>
          <cell r="G395" t="str">
            <v>01_MATERIALES</v>
          </cell>
          <cell r="H395" t="str">
            <v>CESPED</v>
          </cell>
          <cell r="J395" t="str">
            <v>https://articulo.mercadolibre.com.ar/MLA-761307090-panes-de-cesped-colocado-y-nivelado-_JM?quantity=1#position=3&amp;type=item&amp;tracking_id=79b7588c-7396-4639-93a8-3b7b315cbafd</v>
          </cell>
        </row>
        <row r="396">
          <cell r="A396" t="str">
            <v>I1420</v>
          </cell>
          <cell r="B396" t="str">
            <v>Masa niveladora x 35 kg (rinde 25 m2)</v>
          </cell>
          <cell r="C396" t="str">
            <v>u</v>
          </cell>
          <cell r="D396">
            <v>3202.4793</v>
          </cell>
          <cell r="E396">
            <v>44044</v>
          </cell>
          <cell r="F396" t="str">
            <v>MERCADO LIBRE</v>
          </cell>
          <cell r="G396" t="str">
            <v>01_MATERIALES</v>
          </cell>
          <cell r="H396" t="str">
            <v>AGLOMERANTES</v>
          </cell>
          <cell r="J396" t="str">
            <v>https://articulo.mercadolibre.com.ar/MLA-717843348-base-masa-niveladora-para-pisos-35-kg-prestigio-_JM?quantity=1#position=1&amp;type=item&amp;tracking_id=420a3547-55ea-4039-884e-52e3a89498cf</v>
          </cell>
        </row>
        <row r="397">
          <cell r="A397" t="str">
            <v>I1421</v>
          </cell>
          <cell r="B397" t="str">
            <v>Caño De Linea Standard 3.2 Pvc 110 Mm * 4 Mts</v>
          </cell>
          <cell r="C397" t="str">
            <v>u</v>
          </cell>
          <cell r="D397">
            <v>954.54549999999995</v>
          </cell>
          <cell r="E397">
            <v>44044</v>
          </cell>
          <cell r="F397" t="str">
            <v>MERCADO LIBRE</v>
          </cell>
          <cell r="G397" t="str">
            <v>01_MATERIALES</v>
          </cell>
          <cell r="H397" t="str">
            <v>INST. CLOACAL</v>
          </cell>
          <cell r="J397" t="str">
            <v>https://articulo.mercadolibre.com.ar/MLA-760151450-cano-de-linea-standard-32-pvc-110-mm-4-mts-_JM?quantity=1#position=14&amp;type=pad&amp;tracking_id=b9d497ba-25be-4886-8cd6-2cc8c0d63a3b&amp;is_advertising=true&amp;ad_domain=VQCATCORE_LST&amp;ad_position=14&amp;ad_click_id=ZmU4MGU1NDItMDYzMi00ZDRiLWE2YWEtOTg4YThmZWQwOWQw</v>
          </cell>
        </row>
        <row r="398">
          <cell r="A398" t="str">
            <v>I1422</v>
          </cell>
          <cell r="B398" t="str">
            <v>Subcontrato colocación de pisos de Porcellanato</v>
          </cell>
          <cell r="C398" t="str">
            <v>m2</v>
          </cell>
          <cell r="D398">
            <v>400</v>
          </cell>
          <cell r="E398">
            <v>43804.661979166667</v>
          </cell>
          <cell r="F398" t="str">
            <v>SIN FUENTE</v>
          </cell>
          <cell r="G398" t="str">
            <v>04_SUBCONTRATOS</v>
          </cell>
          <cell r="H398" t="str">
            <v>COLOCACION</v>
          </cell>
          <cell r="J398" t="str">
            <v>SIN CÓDIGO</v>
          </cell>
        </row>
        <row r="399">
          <cell r="A399" t="str">
            <v>I1423</v>
          </cell>
          <cell r="B399" t="str">
            <v>Malla 15X15 8 mm 6 X 2.40 Mts. (14,4 m2)</v>
          </cell>
          <cell r="C399" t="str">
            <v>u</v>
          </cell>
          <cell r="D399">
            <v>7549.5868</v>
          </cell>
          <cell r="E399">
            <v>44044</v>
          </cell>
          <cell r="F399" t="str">
            <v>MERCADO LIBRE</v>
          </cell>
          <cell r="G399" t="str">
            <v>01_MATERIALES</v>
          </cell>
          <cell r="H399" t="str">
            <v>ACERO</v>
          </cell>
          <cell r="J399" t="str">
            <v>https://articulo.mercadolibre.com.ar/MLA-764493686-malla-de-construccion-15x15x8mm-240x6-144m2-_JM?quantity=1#position=26&amp;type=item&amp;tracking_id=310222cd-68e5-4a87-87b7-c92a8a4dc2d2</v>
          </cell>
        </row>
        <row r="400">
          <cell r="A400" t="str">
            <v>I1424</v>
          </cell>
          <cell r="B400" t="str">
            <v>Reja para platea</v>
          </cell>
          <cell r="C400" t="str">
            <v>KG</v>
          </cell>
          <cell r="D400">
            <v>70</v>
          </cell>
          <cell r="E400">
            <v>43854.949236111112</v>
          </cell>
          <cell r="F400" t="str">
            <v>SIN FUENTE</v>
          </cell>
          <cell r="G400" t="str">
            <v>01_MATERIALES</v>
          </cell>
          <cell r="H400" t="str">
            <v>ACERO</v>
          </cell>
          <cell r="J400" t="str">
            <v>SIN CÓDIGO</v>
          </cell>
        </row>
        <row r="401">
          <cell r="A401" t="str">
            <v>I1425</v>
          </cell>
          <cell r="B401" t="str">
            <v>Pegamento Weber Veredas bolsa x 30 Kg</v>
          </cell>
          <cell r="C401" t="str">
            <v>u</v>
          </cell>
          <cell r="D401">
            <v>322.0496</v>
          </cell>
          <cell r="E401">
            <v>44044</v>
          </cell>
          <cell r="F401" t="str">
            <v>MERCADO LIBRE</v>
          </cell>
          <cell r="G401" t="str">
            <v>01_MATERIALES</v>
          </cell>
          <cell r="H401" t="str">
            <v>AGLOMERANTES</v>
          </cell>
          <cell r="J401" t="str">
            <v>https://articulo.mercadolibre.com.ar/MLA-640346501-pegamento-weber-col-veredas-30-kg-para-mosaico-o-baldosones-_JM?quantity=1#position=6&amp;type=item&amp;tracking_id=f2061e0d-a98b-4e5e-bd89-939065e95b47</v>
          </cell>
        </row>
        <row r="402">
          <cell r="A402" t="str">
            <v>I1426</v>
          </cell>
          <cell r="B402" t="str">
            <v>Caño PEAD DIAM. 750 MM</v>
          </cell>
          <cell r="C402" t="str">
            <v>ml</v>
          </cell>
          <cell r="D402">
            <v>6184</v>
          </cell>
          <cell r="E402">
            <v>43859.362870370373</v>
          </cell>
          <cell r="F402" t="str">
            <v>ESTIMADO EN BASE AL DE 500 MM QUE CUESTA 220 DOLARES, ESTIMO 400 DOLARES/ML</v>
          </cell>
          <cell r="G402" t="str">
            <v>01_MATERIALES</v>
          </cell>
          <cell r="H402" t="str">
            <v>PLÁSTICOS</v>
          </cell>
          <cell r="J402" t="str">
            <v>SIN CÓDIGO</v>
          </cell>
        </row>
        <row r="403">
          <cell r="A403" t="str">
            <v>I1427</v>
          </cell>
          <cell r="B403" t="str">
            <v>Excavadora CAT 324</v>
          </cell>
          <cell r="C403" t="str">
            <v>hs</v>
          </cell>
          <cell r="D403">
            <v>4244.7139462809919</v>
          </cell>
          <cell r="E403">
            <v>44062</v>
          </cell>
          <cell r="F403" t="str">
            <v>Maquinas</v>
          </cell>
          <cell r="G403" t="str">
            <v>03_EQUIPOS</v>
          </cell>
          <cell r="H403" t="str">
            <v>COSTO</v>
          </cell>
          <cell r="J403" t="str">
            <v>E19</v>
          </cell>
        </row>
        <row r="404">
          <cell r="A404" t="str">
            <v>I1428</v>
          </cell>
          <cell r="B404" t="str">
            <v>Camión volcador  Fiat Trakker 6x4 - 380 T38</v>
          </cell>
          <cell r="C404" t="str">
            <v>hs</v>
          </cell>
          <cell r="D404">
            <v>5152.1738999999998</v>
          </cell>
          <cell r="E404">
            <v>44062</v>
          </cell>
          <cell r="F404" t="str">
            <v>Maquinas</v>
          </cell>
          <cell r="G404" t="str">
            <v>03_EQUIPOS</v>
          </cell>
          <cell r="H404" t="str">
            <v>COSTO</v>
          </cell>
          <cell r="J404" t="str">
            <v>E20</v>
          </cell>
        </row>
        <row r="405">
          <cell r="A405" t="str">
            <v>I1429</v>
          </cell>
          <cell r="B405" t="str">
            <v>Motoniveladora JD 670</v>
          </cell>
          <cell r="C405" t="str">
            <v>hs</v>
          </cell>
          <cell r="D405">
            <v>3292.9957902892561</v>
          </cell>
          <cell r="E405">
            <v>44062</v>
          </cell>
          <cell r="F405" t="str">
            <v>Maquinas</v>
          </cell>
          <cell r="G405" t="str">
            <v>03_EQUIPOS</v>
          </cell>
          <cell r="H405" t="str">
            <v>COSTO</v>
          </cell>
          <cell r="J405" t="str">
            <v>E21</v>
          </cell>
        </row>
        <row r="406">
          <cell r="A406" t="str">
            <v>I1430</v>
          </cell>
          <cell r="B406" t="str">
            <v>Compactador BOMAG 213 PDH-4</v>
          </cell>
          <cell r="C406" t="str">
            <v>hs</v>
          </cell>
          <cell r="D406">
            <v>2555.2177592975204</v>
          </cell>
          <cell r="E406">
            <v>44062</v>
          </cell>
          <cell r="F406" t="str">
            <v>Maquinas</v>
          </cell>
          <cell r="G406" t="str">
            <v>03_EQUIPOS</v>
          </cell>
          <cell r="H406" t="str">
            <v>COSTO</v>
          </cell>
          <cell r="J406" t="str">
            <v>E22</v>
          </cell>
        </row>
        <row r="407">
          <cell r="A407" t="str">
            <v>I1431</v>
          </cell>
          <cell r="B407" t="str">
            <v>Cargador frontal CAT 938 H</v>
          </cell>
          <cell r="C407" t="str">
            <v>hs</v>
          </cell>
          <cell r="D407">
            <v>6905.1070816115698</v>
          </cell>
          <cell r="E407">
            <v>44062</v>
          </cell>
          <cell r="F407" t="str">
            <v>Maquinas</v>
          </cell>
          <cell r="G407" t="str">
            <v>03_EQUIPOS</v>
          </cell>
          <cell r="H407" t="str">
            <v>COSTO</v>
          </cell>
          <cell r="J407" t="str">
            <v>E23</v>
          </cell>
        </row>
        <row r="408">
          <cell r="A408" t="str">
            <v>I1432</v>
          </cell>
          <cell r="B408" t="str">
            <v>Camión regador VW  17-210 - 4 x 2</v>
          </cell>
          <cell r="C408" t="str">
            <v>hs</v>
          </cell>
          <cell r="D408">
            <v>2717.9932066115707</v>
          </cell>
          <cell r="E408">
            <v>44062</v>
          </cell>
          <cell r="F408" t="str">
            <v>Maquinas</v>
          </cell>
          <cell r="G408" t="str">
            <v>03_EQUIPOS</v>
          </cell>
          <cell r="H408" t="str">
            <v>COSTO</v>
          </cell>
          <cell r="J408" t="str">
            <v>E24</v>
          </cell>
        </row>
        <row r="409">
          <cell r="A409" t="str">
            <v>I1433</v>
          </cell>
          <cell r="B409" t="str">
            <v>Compactador Manual a Explosión Wacker</v>
          </cell>
          <cell r="C409" t="str">
            <v>hs</v>
          </cell>
          <cell r="D409">
            <v>37.826820000000005</v>
          </cell>
          <cell r="E409">
            <v>44062</v>
          </cell>
          <cell r="F409" t="str">
            <v>Maquinas</v>
          </cell>
          <cell r="G409" t="str">
            <v>03_EQUIPOS</v>
          </cell>
          <cell r="H409" t="str">
            <v>COSTO</v>
          </cell>
          <cell r="J409" t="str">
            <v>E25</v>
          </cell>
        </row>
        <row r="410">
          <cell r="A410" t="str">
            <v>I1434</v>
          </cell>
          <cell r="B410" t="str">
            <v>RDC 3</v>
          </cell>
          <cell r="C410" t="str">
            <v>M3</v>
          </cell>
          <cell r="D410">
            <v>5060</v>
          </cell>
          <cell r="E410">
            <v>43952</v>
          </cell>
          <cell r="F410" t="str">
            <v>SIN FUENTE</v>
          </cell>
          <cell r="G410" t="str">
            <v>01_MATERIALES</v>
          </cell>
          <cell r="H410" t="str">
            <v>HORMIGON</v>
          </cell>
          <cell r="J410" t="str">
            <v>SIN CÓDIGO</v>
          </cell>
        </row>
        <row r="411">
          <cell r="A411" t="str">
            <v>I1435</v>
          </cell>
          <cell r="B411" t="str">
            <v>Fenolico De 25 Mm 1.22X2.44 (2,97 m2)</v>
          </cell>
          <cell r="C411" t="str">
            <v>m2</v>
          </cell>
          <cell r="D411">
            <v>336.97859999999997</v>
          </cell>
          <cell r="E411">
            <v>44044</v>
          </cell>
          <cell r="F411" t="str">
            <v>MERCADO LIBRE</v>
          </cell>
          <cell r="G411" t="str">
            <v>01_MATERIALES</v>
          </cell>
          <cell r="H411" t="str">
            <v>MADERAS</v>
          </cell>
          <cell r="J411" t="str">
            <v>https://articulo.mercadolibre.com.ar/MLA-620442332-placa-fenolico-shopgrade-18mm-122-x244-scrap-maderwil-_JM?quantity=1#position=1&amp;type=item&amp;tracking_id=e61057c4-74f9-4adc-8778-dd64ca540e2e</v>
          </cell>
        </row>
        <row r="412">
          <cell r="A412" t="str">
            <v>I1436</v>
          </cell>
          <cell r="B412" t="str">
            <v>Hormigón H17</v>
          </cell>
          <cell r="C412" t="str">
            <v>m3</v>
          </cell>
          <cell r="D412">
            <v>6075</v>
          </cell>
          <cell r="E412">
            <v>44044</v>
          </cell>
          <cell r="F412" t="str">
            <v>REDIMAT</v>
          </cell>
          <cell r="G412" t="str">
            <v>01_MATERIALES</v>
          </cell>
          <cell r="H412" t="str">
            <v>HORMIGON</v>
          </cell>
          <cell r="J412" t="str">
            <v>SIN CÓDIGO</v>
          </cell>
        </row>
        <row r="413">
          <cell r="A413" t="str">
            <v>I1437</v>
          </cell>
          <cell r="B413" t="str">
            <v>Módulo Oficina, est. met. de 6.00m x 2.44m x 2.60m. Equipado con:Sector Oficina: de 5.86m x 2.30m con 2 art. de iluminación , 3 toma corrientes, 1 toma corriente A/AC, 1 interruptor simple, 2  ventanas corredizas y 1 puerta con cerradura. Montado sobre trineo perimetral de chapa plegada con cáncamos de izaje. (7.100 dolares)</v>
          </cell>
          <cell r="C413" t="str">
            <v>u</v>
          </cell>
          <cell r="D413">
            <v>551102</v>
          </cell>
          <cell r="E413">
            <v>43867.338530092595</v>
          </cell>
          <cell r="F413" t="str">
            <v>TRACK CONSTRUCCIONES PRESUPUESTO 4442 DE FEB-2020</v>
          </cell>
          <cell r="G413" t="str">
            <v>01_MATERIALES</v>
          </cell>
          <cell r="H413" t="str">
            <v>SERVICIOS OBRADOR</v>
          </cell>
          <cell r="J413" t="str">
            <v>SIN CÓDIGO</v>
          </cell>
        </row>
        <row r="414">
          <cell r="A414" t="str">
            <v>I1438</v>
          </cell>
          <cell r="B414" t="str">
            <v>Modulo de oficina de 6.00 x 2,30 (TRACK)</v>
          </cell>
          <cell r="C414" t="str">
            <v>hs</v>
          </cell>
          <cell r="D414">
            <v>61.723424000000001</v>
          </cell>
          <cell r="E414">
            <v>43862</v>
          </cell>
          <cell r="F414" t="str">
            <v>Maquinas</v>
          </cell>
          <cell r="G414" t="str">
            <v>03_EQUIPOS</v>
          </cell>
          <cell r="H414" t="str">
            <v>COSTO</v>
          </cell>
          <cell r="J414" t="str">
            <v>E26</v>
          </cell>
        </row>
        <row r="415">
          <cell r="A415" t="str">
            <v>I1439</v>
          </cell>
          <cell r="B415" t="str">
            <v>Aire Acondicionado 3000 frigorías para Oficina</v>
          </cell>
          <cell r="C415" t="str">
            <v>hs</v>
          </cell>
          <cell r="D415">
            <v>10.432127999999999</v>
          </cell>
          <cell r="E415">
            <v>43862</v>
          </cell>
          <cell r="F415" t="str">
            <v>Maquinas</v>
          </cell>
          <cell r="G415" t="str">
            <v>03_EQUIPOS</v>
          </cell>
          <cell r="H415" t="str">
            <v>COSTO</v>
          </cell>
          <cell r="J415" t="str">
            <v>E27</v>
          </cell>
        </row>
        <row r="416">
          <cell r="A416" t="str">
            <v>I1440</v>
          </cell>
          <cell r="B416" t="str">
            <v>Escalera para Oficina en 1er Piso</v>
          </cell>
          <cell r="C416" t="str">
            <v>hs</v>
          </cell>
          <cell r="D416">
            <v>9.7878819999999997</v>
          </cell>
          <cell r="E416">
            <v>43862</v>
          </cell>
          <cell r="F416" t="str">
            <v>Maquinas</v>
          </cell>
          <cell r="G416" t="str">
            <v>03_EQUIPOS</v>
          </cell>
          <cell r="H416" t="str">
            <v>COSTO</v>
          </cell>
          <cell r="J416" t="str">
            <v>E28</v>
          </cell>
        </row>
        <row r="417">
          <cell r="A417" t="str">
            <v>I1441</v>
          </cell>
          <cell r="B417" t="str">
            <v xml:space="preserve">Módulo Sanitario Grande, est. met. de 6.00m x 2.44m x 2.60m </v>
          </cell>
          <cell r="C417" t="str">
            <v>hs</v>
          </cell>
          <cell r="D417">
            <v>114.58264399999999</v>
          </cell>
          <cell r="E417">
            <v>43862</v>
          </cell>
          <cell r="F417" t="str">
            <v>Maquinas</v>
          </cell>
          <cell r="G417" t="str">
            <v>03_EQUIPOS</v>
          </cell>
          <cell r="H417" t="str">
            <v>COSTO</v>
          </cell>
          <cell r="J417" t="str">
            <v>E29</v>
          </cell>
        </row>
        <row r="418">
          <cell r="A418" t="str">
            <v>I1442</v>
          </cell>
          <cell r="B418" t="str">
            <v>Módulo Sanitario Chico, 1 (un) inodoro,  1  lavatorios</v>
          </cell>
          <cell r="C418" t="str">
            <v>hs</v>
          </cell>
          <cell r="D418">
            <v>42.613380000000006</v>
          </cell>
          <cell r="E418">
            <v>43862</v>
          </cell>
          <cell r="F418" t="str">
            <v>Maquinas</v>
          </cell>
          <cell r="G418" t="str">
            <v>03_EQUIPOS</v>
          </cell>
          <cell r="H418" t="str">
            <v>COSTO</v>
          </cell>
          <cell r="J418" t="str">
            <v>E30</v>
          </cell>
        </row>
        <row r="419">
          <cell r="A419" t="str">
            <v>I1443</v>
          </cell>
          <cell r="B419" t="str">
            <v>Oficina 6 x 2.30mts con aire acondicionado con escalera de hierro (módulos apilados) – Alquiler mensual (BASANI)</v>
          </cell>
          <cell r="C419" t="str">
            <v>mes</v>
          </cell>
          <cell r="D419">
            <v>66760</v>
          </cell>
          <cell r="E419">
            <v>43862</v>
          </cell>
          <cell r="F419" t="str">
            <v>BASANI</v>
          </cell>
          <cell r="G419" t="str">
            <v>04_SUBCONTRATOS</v>
          </cell>
          <cell r="H419" t="str">
            <v>ALQUILERES PARA OBRADOR</v>
          </cell>
          <cell r="J419" t="str">
            <v>SIN CÓDIGO</v>
          </cell>
        </row>
        <row r="420">
          <cell r="A420" t="str">
            <v>I1444</v>
          </cell>
          <cell r="B420" t="str">
            <v>Flete de entrega y serv de hidrogrua, y armado de módulos (BASANI)</v>
          </cell>
          <cell r="C420" t="str">
            <v>mes</v>
          </cell>
          <cell r="D420">
            <v>35000</v>
          </cell>
          <cell r="E420">
            <v>43862</v>
          </cell>
          <cell r="F420" t="str">
            <v>BASANI</v>
          </cell>
          <cell r="G420" t="str">
            <v>04_SUBCONTRATOS</v>
          </cell>
          <cell r="H420" t="str">
            <v>ALQUILERES PARA OBRADOR</v>
          </cell>
          <cell r="J420" t="str">
            <v>SIN CÓDIGO</v>
          </cell>
        </row>
        <row r="421">
          <cell r="A421" t="str">
            <v>I1445</v>
          </cell>
          <cell r="B421" t="str">
            <v>Modulo Sanitario 6 x 2.30mts (4 inodoros, 5 mingitorios, 2 lavamanos) – Alquiler mensual (BASANI)</v>
          </cell>
          <cell r="C421" t="str">
            <v>mes</v>
          </cell>
          <cell r="D421">
            <v>54300</v>
          </cell>
          <cell r="E421">
            <v>43862</v>
          </cell>
          <cell r="F421" t="str">
            <v>BASANI</v>
          </cell>
          <cell r="G421" t="str">
            <v>04_SUBCONTRATOS</v>
          </cell>
          <cell r="H421" t="str">
            <v>ALQUILERES PARA OBRADOR</v>
          </cell>
          <cell r="J421" t="str">
            <v>SIN CÓDIGO</v>
          </cell>
        </row>
        <row r="422">
          <cell r="A422" t="str">
            <v>I1446</v>
          </cell>
          <cell r="B422" t="str">
            <v xml:space="preserve">
Modulo Sanitario 4.30 x 2.30mts (2 inodoros y 1 lavamanos) – Alquiler mensual (BASANI)</v>
          </cell>
          <cell r="C422" t="str">
            <v>mes</v>
          </cell>
          <cell r="D422">
            <v>43200</v>
          </cell>
          <cell r="E422">
            <v>43862</v>
          </cell>
          <cell r="F422" t="str">
            <v>BASANI</v>
          </cell>
          <cell r="G422" t="str">
            <v>04_SUBCONTRATOS</v>
          </cell>
          <cell r="H422" t="str">
            <v>ALQUILERES PARA OBRADOR</v>
          </cell>
          <cell r="J422" t="str">
            <v>SIN CÓDIGO</v>
          </cell>
        </row>
        <row r="423">
          <cell r="A423" t="str">
            <v>I1447</v>
          </cell>
          <cell r="B423" t="str">
            <v>Alquiler mensual Modulo Oficina de 6mtsx 2,40mts. Revestimiento interno de PVC+ Aislamiento termico + Instalacion electrica + luminarias + 1 puerta de acceso+ 2 Ventanas + Aire acondicionado.(CLEAN LOGÍSTICA)</v>
          </cell>
          <cell r="C423" t="str">
            <v>mes</v>
          </cell>
          <cell r="D423">
            <v>19900</v>
          </cell>
          <cell r="E423">
            <v>43862</v>
          </cell>
          <cell r="F423" t="str">
            <v>CLEAN LOGISTICA</v>
          </cell>
          <cell r="G423" t="str">
            <v>04_SUBCONTRATOS</v>
          </cell>
          <cell r="H423" t="str">
            <v>ALQUILERES PARA OBRADOR</v>
          </cell>
          <cell r="J423" t="str">
            <v>SIN CÓDIGO</v>
          </cell>
        </row>
        <row r="424">
          <cell r="A424" t="str">
            <v>I1448</v>
          </cell>
          <cell r="B424" t="str">
            <v>Oficina de 6.00mts x 2.40 x 2.30mts con A/AC. Equipada con 2 (dos) ventanas, 1 (un) equipo de aire acondicionado de 3000ff frio solo y 1 (una) puerta de acceso con cerradura. Montada sobre trineo con cáncamos de izaje.(TCOM)</v>
          </cell>
          <cell r="C424" t="str">
            <v>mes</v>
          </cell>
          <cell r="D424">
            <v>10300</v>
          </cell>
          <cell r="E424">
            <v>43862</v>
          </cell>
          <cell r="F424" t="str">
            <v>TCOM</v>
          </cell>
          <cell r="G424" t="str">
            <v>04_SUBCONTRATOS</v>
          </cell>
          <cell r="H424" t="str">
            <v>ALQUILERES PARA OBRADOR</v>
          </cell>
          <cell r="J424" t="str">
            <v>SIN CÓDIGO</v>
          </cell>
        </row>
        <row r="425">
          <cell r="A425" t="str">
            <v>I1449</v>
          </cell>
          <cell r="B425" t="str">
            <v>Sanitario de 3.00mts x 2.40 x 2.30mts Equipado con 2  box de duchas, 1  box de inodoro, 1 mingitorio, 1  lavado, 1  termo tanque eléctrico de 50lts .(TCOM)</v>
          </cell>
          <cell r="C425" t="str">
            <v>mes</v>
          </cell>
          <cell r="D425">
            <v>21733.600000000002</v>
          </cell>
          <cell r="E425">
            <v>44062</v>
          </cell>
          <cell r="F425" t="str">
            <v>TCOM</v>
          </cell>
          <cell r="G425" t="str">
            <v>04_SUBCONTRATOS</v>
          </cell>
          <cell r="H425" t="str">
            <v>ALQUILERES PARA OBRADOR</v>
          </cell>
          <cell r="J425">
            <v>280</v>
          </cell>
        </row>
        <row r="426">
          <cell r="A426" t="str">
            <v>I1450</v>
          </cell>
          <cell r="B426" t="str">
            <v>Sanitario de 6.00mts x 2.40 x 2.30mts Equipado con 6 box de duchas, 2 box de inodoros, 2 mingitorios, 2 lavados, 1 termo tanque eléctrico de 120lts.(TCOM)</v>
          </cell>
          <cell r="C426" t="str">
            <v>mes</v>
          </cell>
          <cell r="D426">
            <v>21000</v>
          </cell>
          <cell r="E426">
            <v>43862</v>
          </cell>
          <cell r="F426" t="str">
            <v>TCOM</v>
          </cell>
          <cell r="G426" t="str">
            <v>04_SUBCONTRATOS</v>
          </cell>
          <cell r="H426" t="str">
            <v>ALQUILERES PARA OBRADOR</v>
          </cell>
          <cell r="J426" t="str">
            <v>SIN CÓDIGO</v>
          </cell>
        </row>
        <row r="427">
          <cell r="A427" t="str">
            <v>I1451</v>
          </cell>
          <cell r="B427" t="str">
            <v>Baldosa táctil amarilla 30x30</v>
          </cell>
          <cell r="C427" t="str">
            <v>m2</v>
          </cell>
          <cell r="D427">
            <v>437.19009999999997</v>
          </cell>
          <cell r="E427">
            <v>44044</v>
          </cell>
          <cell r="F427" t="str">
            <v>MERCADO LIBRE</v>
          </cell>
          <cell r="G427" t="str">
            <v>01_MATERIALES</v>
          </cell>
          <cell r="H427" t="str">
            <v>PISOS</v>
          </cell>
          <cell r="J427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28">
          <cell r="A428" t="str">
            <v>I1452</v>
          </cell>
          <cell r="B428" t="str">
            <v>Pastina amarilla</v>
          </cell>
          <cell r="C428" t="str">
            <v>kg</v>
          </cell>
          <cell r="D428">
            <v>727.27269999999999</v>
          </cell>
          <cell r="E428">
            <v>44044</v>
          </cell>
          <cell r="F428" t="str">
            <v>MERCADO LIBRE</v>
          </cell>
          <cell r="G428" t="str">
            <v>01_MATERIALES</v>
          </cell>
          <cell r="H428" t="str">
            <v>PISOS</v>
          </cell>
          <cell r="J428" t="str">
            <v>https://articulo.mercadolibre.com.ar/MLA-799138553-ferrite-pigmentos-varios-colores-x-14-kg-_JM?quantity=1&amp;variation=50267908172&amp;onAttributesExp=true#position=1&amp;type=item&amp;tracking_id=1ec5cda5-47ef-42ca-a628-74f3b9dcad34</v>
          </cell>
        </row>
        <row r="429">
          <cell r="A429" t="str">
            <v>I1453</v>
          </cell>
          <cell r="B429" t="str">
            <v>Baldosa guía para no videntes blanco rústico, 30x30</v>
          </cell>
          <cell r="C429" t="str">
            <v>m2</v>
          </cell>
          <cell r="D429">
            <v>437.19009999999997</v>
          </cell>
          <cell r="E429">
            <v>44044</v>
          </cell>
          <cell r="F429" t="str">
            <v>LP80</v>
          </cell>
          <cell r="G429" t="str">
            <v>01_MATERIALES</v>
          </cell>
          <cell r="H429" t="str">
            <v>PISOS</v>
          </cell>
          <cell r="J429" t="str">
            <v>IGUAL QUE I1451</v>
          </cell>
        </row>
        <row r="430">
          <cell r="A430" t="str">
            <v>I1454</v>
          </cell>
          <cell r="B430" t="str">
            <v>Baldosón 100 panes negro 30x30</v>
          </cell>
          <cell r="C430" t="str">
            <v>m2</v>
          </cell>
          <cell r="D430">
            <v>345.380179</v>
          </cell>
          <cell r="E430">
            <v>44044</v>
          </cell>
          <cell r="F430" t="str">
            <v>LP80</v>
          </cell>
          <cell r="G430" t="str">
            <v>01_MATERIALES</v>
          </cell>
          <cell r="H430" t="str">
            <v>PISOS</v>
          </cell>
          <cell r="J430" t="str">
            <v>79% de I1451</v>
          </cell>
        </row>
        <row r="431">
          <cell r="A431" t="str">
            <v>I1455</v>
          </cell>
          <cell r="B431" t="str">
            <v>Baldosón con bordes biselados 30x30</v>
          </cell>
          <cell r="C431" t="str">
            <v>m2</v>
          </cell>
          <cell r="D431">
            <v>314.77687199999997</v>
          </cell>
          <cell r="E431">
            <v>44044</v>
          </cell>
          <cell r="F431" t="str">
            <v>LP80</v>
          </cell>
          <cell r="G431" t="str">
            <v>01_MATERIALES</v>
          </cell>
          <cell r="H431" t="str">
            <v>PISOS</v>
          </cell>
          <cell r="J431" t="str">
            <v>72% de I1451</v>
          </cell>
        </row>
        <row r="432">
          <cell r="A432" t="str">
            <v>I1456</v>
          </cell>
          <cell r="B432" t="str">
            <v>Pastina blanca x 5 kg</v>
          </cell>
          <cell r="C432" t="str">
            <v>kg</v>
          </cell>
          <cell r="D432">
            <v>115.5372</v>
          </cell>
          <cell r="E432">
            <v>44044</v>
          </cell>
          <cell r="F432" t="str">
            <v>MERCADO LIBRE</v>
          </cell>
          <cell r="G432" t="str">
            <v>01_MATERIALES</v>
          </cell>
          <cell r="H432" t="str">
            <v>PISOS</v>
          </cell>
          <cell r="J432" t="str">
            <v>https://articulo.mercadolibre.com.ar/MLA-804806951-pastina-prestige-nieve-blanca-5-kilos-weber-990030-pintumm-_JM?quantity=1#position=2&amp;type=item&amp;tracking_id=445115b7-fbdd-441d-8203-6d0a2e47f484</v>
          </cell>
        </row>
        <row r="433">
          <cell r="A433" t="str">
            <v>I1457</v>
          </cell>
          <cell r="B433" t="str">
            <v>Ferrite colorante amarillo</v>
          </cell>
          <cell r="C433" t="str">
            <v>kg</v>
          </cell>
          <cell r="D433">
            <v>120</v>
          </cell>
          <cell r="E433">
            <v>44044</v>
          </cell>
          <cell r="F433" t="str">
            <v>MERCADO LIBRE</v>
          </cell>
          <cell r="G433" t="str">
            <v>01_MATERIALES</v>
          </cell>
          <cell r="H433" t="str">
            <v>PISOS</v>
          </cell>
          <cell r="J433" t="str">
            <v>https://articulo.mercadolibre.com.ar/MLA-703672424-ferrite-amarillo-x-1kg-_JM?quantity=1#position=3&amp;type=item&amp;tracking_id=cad534b5-0c34-4faf-9deb-3f64d6217a2d</v>
          </cell>
        </row>
        <row r="434">
          <cell r="A434" t="str">
            <v>I1458</v>
          </cell>
          <cell r="B434" t="str">
            <v>Sika Primer 250ml Imprimación Selladores Poliuretanicos</v>
          </cell>
          <cell r="C434" t="str">
            <v>u</v>
          </cell>
          <cell r="D434">
            <v>823.14049999999997</v>
          </cell>
          <cell r="E434">
            <v>44044</v>
          </cell>
          <cell r="F434" t="str">
            <v>MERCADO LIBRE</v>
          </cell>
          <cell r="G434" t="str">
            <v>01_MATERIALES</v>
          </cell>
          <cell r="H434" t="str">
            <v>PISOS</v>
          </cell>
          <cell r="J434" t="str">
            <v>https://articulo.mercadolibre.com.ar/MLA-806573897-sika-primer-250ml-imprimacion-selladores-poliuretanicos-rex-_JM#position=1&amp;type=item&amp;tracking_id=6482bc18-e906-4f9d-aa38-4b390121e6f6</v>
          </cell>
        </row>
        <row r="435">
          <cell r="A435" t="str">
            <v>I1459</v>
          </cell>
          <cell r="B435" t="str">
            <v>Sellador Sikaflex 1a Plus Poliuretano 600ml (rinde 6 ml)</v>
          </cell>
          <cell r="C435" t="str">
            <v>u</v>
          </cell>
          <cell r="D435">
            <v>1016.5289</v>
          </cell>
          <cell r="E435">
            <v>44044</v>
          </cell>
          <cell r="F435" t="str">
            <v>MERCADO LIBRE</v>
          </cell>
          <cell r="G435" t="str">
            <v>01_MATERIALES</v>
          </cell>
          <cell r="H435" t="str">
            <v>PISOS</v>
          </cell>
          <cell r="J435" t="str">
            <v>https://articulo.mercadolibre.com.ar/MLA-753459225-sellador-sikaflex-1a-plus-poliuretano-600ml-sika-rex-_JM#position=1&amp;type=item&amp;tracking_id=8db6b222-e6de-4f58-bd2b-44f0ceed143c</v>
          </cell>
        </row>
        <row r="436">
          <cell r="A436" t="str">
            <v>I1460</v>
          </cell>
          <cell r="B436" t="str">
            <v>Malla Sima 15x25 4.2mm (5x2)</v>
          </cell>
          <cell r="C436" t="str">
            <v>u</v>
          </cell>
          <cell r="D436">
            <v>971.06610000000001</v>
          </cell>
          <cell r="E436">
            <v>44044</v>
          </cell>
          <cell r="F436" t="str">
            <v>MERCADO LIBRE</v>
          </cell>
          <cell r="G436" t="str">
            <v>01_MATERIALES</v>
          </cell>
          <cell r="H436" t="str">
            <v>ACERO</v>
          </cell>
          <cell r="J436" t="str">
            <v>https://articulo.mercadolibre.com.ar/MLA-797116553-malla-sima-15x25-42mm-5x2-_JM?quantity=1#position=5&amp;type=item&amp;tracking_id=76cf343c-979f-4ec5-b8f9-0ff16edba7c7</v>
          </cell>
        </row>
        <row r="437">
          <cell r="A437" t="str">
            <v>I1461</v>
          </cell>
          <cell r="B437" t="str">
            <v>Aserradora de hormigón</v>
          </cell>
          <cell r="C437" t="str">
            <v>hs</v>
          </cell>
          <cell r="D437">
            <v>157.01769044628099</v>
          </cell>
          <cell r="E437">
            <v>43892.517627314817</v>
          </cell>
          <cell r="F437" t="str">
            <v>Maquinas</v>
          </cell>
          <cell r="G437" t="str">
            <v>03_EQUIPOS</v>
          </cell>
          <cell r="H437" t="str">
            <v>COSTO</v>
          </cell>
          <cell r="J437" t="str">
            <v>E35</v>
          </cell>
        </row>
        <row r="438">
          <cell r="A438" t="str">
            <v>I1462</v>
          </cell>
          <cell r="B438" t="str">
            <v>Losa Hueca pretensada Tipo 12 M1 (sobrecarga 700 kg/m2) BRAWLEY puesta en obra (en Tortuguitas)</v>
          </cell>
          <cell r="C438" t="str">
            <v>m2</v>
          </cell>
          <cell r="D438">
            <v>1577.7222222222222</v>
          </cell>
          <cell r="E438">
            <v>43892.517627314817</v>
          </cell>
          <cell r="F438" t="str">
            <v>Brawley S.A.</v>
          </cell>
          <cell r="G438" t="str">
            <v>01_MATERIALES</v>
          </cell>
          <cell r="H438" t="str">
            <v>LOSAS PREFABRICADAS</v>
          </cell>
          <cell r="J438" t="str">
            <v>Presupuesto de marzo 2020</v>
          </cell>
        </row>
        <row r="439">
          <cell r="A439" t="str">
            <v>I1463</v>
          </cell>
          <cell r="B439" t="str">
            <v>Cuadrilla para montaje losa shap 60</v>
          </cell>
          <cell r="C439" t="str">
            <v>día</v>
          </cell>
          <cell r="D439">
            <v>24133.200000000001</v>
          </cell>
          <cell r="E439">
            <v>43952</v>
          </cell>
          <cell r="F439" t="str">
            <v>presupuesto mail de abril 18</v>
          </cell>
          <cell r="G439" t="str">
            <v>04_SUBCONTRATOS</v>
          </cell>
          <cell r="H439" t="str">
            <v>COLOCACION</v>
          </cell>
          <cell r="J439" t="str">
            <v>SIN CÓDIGO</v>
          </cell>
        </row>
        <row r="440">
          <cell r="A440" t="str">
            <v>I1464</v>
          </cell>
          <cell r="B440" t="str">
            <v>Alquiler hidrogrua para montaje</v>
          </cell>
          <cell r="C440" t="str">
            <v>hs</v>
          </cell>
          <cell r="D440">
            <v>4463.1500000000005</v>
          </cell>
          <cell r="E440">
            <v>43952</v>
          </cell>
          <cell r="F440" t="str">
            <v>presupuesto mail de abril 18</v>
          </cell>
          <cell r="G440" t="str">
            <v>04_SUBCONTRATOS</v>
          </cell>
          <cell r="H440" t="str">
            <v>ALQUILER DE EQUIPOS</v>
          </cell>
          <cell r="J440">
            <v>57.5</v>
          </cell>
        </row>
        <row r="441">
          <cell r="A441" t="str">
            <v>I1465</v>
          </cell>
          <cell r="B441" t="str">
            <v>Encofrado para nariz de anden</v>
          </cell>
          <cell r="C441" t="str">
            <v>ml</v>
          </cell>
          <cell r="D441">
            <v>15000</v>
          </cell>
          <cell r="E441">
            <v>43892.517627314817</v>
          </cell>
          <cell r="F441" t="str">
            <v>estimado</v>
          </cell>
          <cell r="G441" t="str">
            <v>01_MATERIALES</v>
          </cell>
          <cell r="H441" t="str">
            <v>ACERO</v>
          </cell>
          <cell r="J441" t="str">
            <v>SIN CÓDIGO</v>
          </cell>
        </row>
        <row r="442">
          <cell r="A442" t="str">
            <v>I1466</v>
          </cell>
          <cell r="B442" t="str">
            <v>Malla de alambre electrosoldada 5x5</v>
          </cell>
          <cell r="C442" t="str">
            <v>m2</v>
          </cell>
          <cell r="D442">
            <v>351.23970000000003</v>
          </cell>
          <cell r="E442">
            <v>44044</v>
          </cell>
          <cell r="F442" t="str">
            <v>MERCADO LIBRE</v>
          </cell>
          <cell r="G442" t="str">
            <v>01_MATERIALES</v>
          </cell>
          <cell r="H442" t="str">
            <v>ACERO</v>
          </cell>
          <cell r="J442" t="str">
            <v>https://articulo.mercadolibre.com.ar/MLA-635449329-malla-soldada-tejido-alambre-50x50mm-x-1mt-electrosoldada-_JM?quantity=1&amp;variation=47120038434#position=1&amp;type=item&amp;tracking_id=8a1ecf41-707a-4953-b69f-eaab20f5aaa0</v>
          </cell>
        </row>
        <row r="443">
          <cell r="A443" t="str">
            <v>I1467</v>
          </cell>
          <cell r="B443" t="str">
            <v>RDC 4 Bombeable</v>
          </cell>
          <cell r="C443" t="str">
            <v>m3</v>
          </cell>
          <cell r="D443">
            <v>6055</v>
          </cell>
          <cell r="E443">
            <v>44044</v>
          </cell>
          <cell r="F443" t="str">
            <v>REDIMAT</v>
          </cell>
          <cell r="G443" t="str">
            <v>01_MATERIALES</v>
          </cell>
          <cell r="H443" t="str">
            <v>HORMIGON</v>
          </cell>
          <cell r="J443" t="str">
            <v>SIN CÓDIGO</v>
          </cell>
        </row>
        <row r="444">
          <cell r="A444" t="str">
            <v>I1468</v>
          </cell>
          <cell r="B444" t="str">
            <v>Hormigón H25</v>
          </cell>
          <cell r="C444" t="str">
            <v>m3</v>
          </cell>
          <cell r="D444">
            <v>6245</v>
          </cell>
          <cell r="E444">
            <v>44044</v>
          </cell>
          <cell r="F444" t="str">
            <v>REDIMAT</v>
          </cell>
          <cell r="G444" t="str">
            <v>01_MATERIALES</v>
          </cell>
          <cell r="H444" t="str">
            <v>HORMIGON</v>
          </cell>
          <cell r="J444" t="str">
            <v>SIN CÓDIGO</v>
          </cell>
        </row>
        <row r="445">
          <cell r="A445" t="str">
            <v>I1469</v>
          </cell>
          <cell r="B445" t="str">
            <v xml:space="preserve">Malla De Hierro Sima Acindar Q-131 5mm (15x15) 14,4m² </v>
          </cell>
          <cell r="C445" t="str">
            <v>u</v>
          </cell>
          <cell r="D445">
            <v>2941.9834999999998</v>
          </cell>
          <cell r="E445">
            <v>44044</v>
          </cell>
          <cell r="F445" t="str">
            <v>MERCADO LIBRE</v>
          </cell>
          <cell r="G445" t="str">
            <v>01_MATERIALES</v>
          </cell>
          <cell r="H445" t="str">
            <v>ACERO</v>
          </cell>
          <cell r="J445" t="str">
            <v>https://articulo.mercadolibre.com.ar/MLA-758386684-malla-de-hierro-sima-acindar-q-131-5mm-15x15-144m-hiemar-_JM#position=7&amp;type=item&amp;tracking_id=3fbca1d5-7459-4ace-8e78-971a0973eae0</v>
          </cell>
        </row>
        <row r="446">
          <cell r="A446" t="str">
            <v>I1470</v>
          </cell>
          <cell r="B446" t="str">
            <v>Perlas Telgopor X 170 Lt (rinde 0,2 m3)</v>
          </cell>
          <cell r="C446" t="str">
            <v>u</v>
          </cell>
          <cell r="D446">
            <v>851.23969999999997</v>
          </cell>
          <cell r="E446">
            <v>44044</v>
          </cell>
          <cell r="F446" t="str">
            <v>MERCADO LIBRE</v>
          </cell>
          <cell r="G446" t="str">
            <v>01_MATERIALES</v>
          </cell>
          <cell r="H446" t="str">
            <v>HORMIGON</v>
          </cell>
          <cell r="J446" t="str">
            <v>https://articulo.mercadolibre.com.ar/MLA-635035670-isocret-contrapisos-ultralivianos-perlas-telgopor-x-170-lt-_JM?matt_tool=26190581&amp;matt_word=&amp;gclid=Cj0KCQiAhojzBRC3ARIsAGtNtHVN1WoaLBmfa-nMKoS7vSMMb-B7ykeCe3v1CNcnC1--CIRsqFAvRDwaAlIEEALw_wcB</v>
          </cell>
        </row>
        <row r="447">
          <cell r="A447" t="str">
            <v>I1471</v>
          </cell>
          <cell r="B447" t="str">
            <v xml:space="preserve">Sikadur 32 Gel 5kg Puente De Adherencia P/hormigón Y Mortero
</v>
          </cell>
          <cell r="C447" t="str">
            <v>u</v>
          </cell>
          <cell r="D447">
            <v>6692.5619999999999</v>
          </cell>
          <cell r="E447">
            <v>44044</v>
          </cell>
          <cell r="F447" t="str">
            <v>MERCADO LIBRE</v>
          </cell>
          <cell r="G447" t="str">
            <v>01_MATERIALES</v>
          </cell>
          <cell r="H447" t="str">
            <v>PRODUCTOS QUIMICOS</v>
          </cell>
          <cell r="J447" t="str">
            <v>https://articulo.mercadolibre.com.ar/MLA-785734986-sikadur-32-gel-5kg-puente-de-adherencia-phormign-y-mortero-_JM?quantity=1#position=1&amp;type=item&amp;tracking_id=c83a30ff-679a-4d7f-90f2-5688480526a4</v>
          </cell>
        </row>
        <row r="448">
          <cell r="A448" t="str">
            <v>I1472</v>
          </cell>
          <cell r="B448" t="str">
            <v>Endurecedor No Metálico Para Pisos De Hormigón Bolsa 30 Kg</v>
          </cell>
          <cell r="C448" t="str">
            <v>u</v>
          </cell>
          <cell r="D448">
            <v>350</v>
          </cell>
          <cell r="E448">
            <v>44044</v>
          </cell>
          <cell r="F448" t="str">
            <v>MERCADO LIBRE</v>
          </cell>
          <cell r="G448" t="str">
            <v>01_MATERIALES</v>
          </cell>
          <cell r="H448" t="str">
            <v>PRODUCTOS QUIMICOS</v>
          </cell>
          <cell r="J448" t="str">
            <v>https://articulo.mercadolibre.com.ar/MLA-830651878-endurecedor-no-metalico-para-pisos-de-hormigon-bolsa-30-kg-_JM#position=1&amp;type=item&amp;tracking_id=a280c1d1-e73c-4a28-a458-9cf1f1a37c5e</v>
          </cell>
        </row>
        <row r="449">
          <cell r="A449" t="str">
            <v>I1473</v>
          </cell>
          <cell r="B449" t="str">
            <v>Sika Grout 212 X 25 Kg Mortero Fluido Anclaje Y Nivelación</v>
          </cell>
          <cell r="C449" t="str">
            <v>u</v>
          </cell>
          <cell r="D449">
            <v>879.99173553719004</v>
          </cell>
          <cell r="E449">
            <v>44044</v>
          </cell>
          <cell r="F449" t="str">
            <v>MERCADO LIBRE</v>
          </cell>
          <cell r="G449" t="str">
            <v>01_MATERIALES</v>
          </cell>
          <cell r="H449" t="str">
            <v>PRODUCTOS QUIMICOS</v>
          </cell>
          <cell r="J449" t="str">
            <v>https://articulo.mercadolibre.com.ar/MLA-614113870-sikagrout-212-25kg-bolsa-mortero-fluido-anclaje-_JM#position=1&amp;type=item&amp;tracking_id=9651f1b2-20de-4522-a8de-b8c90e493388_JM?quantity=1#position=1&amp;type=item&amp;tracking_id=38740f03-9b14-477e-8946-b00f31aa8ede</v>
          </cell>
        </row>
        <row r="450">
          <cell r="A450" t="str">
            <v>I1474</v>
          </cell>
          <cell r="B450" t="str">
            <v>Sika Rod Fondo De Junta De Espuma De Polietileno De 3/8 X M</v>
          </cell>
          <cell r="C450" t="str">
            <v>ml</v>
          </cell>
          <cell r="D450">
            <v>38.016500000000001</v>
          </cell>
          <cell r="E450">
            <v>44044</v>
          </cell>
          <cell r="F450" t="str">
            <v>MERCADO LIBRE</v>
          </cell>
          <cell r="G450" t="str">
            <v>01_MATERIALES</v>
          </cell>
          <cell r="H450" t="str">
            <v>PRODUCTOS QUIMICOS</v>
          </cell>
          <cell r="J450" t="str">
            <v>https://articulo.mercadolibre.com.ar/MLA-817665866-sika-rod-fondo-de-junta-de-espuma-de-polietileno-de-38-x-m-_JM?quantity=1#position=1&amp;type=item&amp;tracking_id=bd722c2a-964b-4f44-a53c-8ea881256789</v>
          </cell>
        </row>
        <row r="451">
          <cell r="A451" t="str">
            <v>I1475</v>
          </cell>
          <cell r="B451" t="str">
            <v>Amoladora</v>
          </cell>
          <cell r="C451" t="str">
            <v>hs</v>
          </cell>
          <cell r="D451">
            <v>5.5886399999999998</v>
          </cell>
          <cell r="E451">
            <v>44062</v>
          </cell>
          <cell r="F451" t="str">
            <v>Maquinas</v>
          </cell>
          <cell r="G451" t="str">
            <v>03_EQUIPOS</v>
          </cell>
          <cell r="H451" t="str">
            <v>COSTO</v>
          </cell>
          <cell r="J451" t="str">
            <v>E36</v>
          </cell>
        </row>
        <row r="452">
          <cell r="A452" t="str">
            <v>I1476</v>
          </cell>
          <cell r="B452" t="str">
            <v xml:space="preserve">Membrana Elastomerica Blanco 20 Kg </v>
          </cell>
          <cell r="C452" t="str">
            <v>u</v>
          </cell>
          <cell r="D452">
            <v>3433.0578999999998</v>
          </cell>
          <cell r="E452">
            <v>44044</v>
          </cell>
          <cell r="F452" t="str">
            <v>MERCADO LIBRE</v>
          </cell>
          <cell r="G452" t="str">
            <v>01_MATERIALES</v>
          </cell>
          <cell r="H452" t="str">
            <v>PRODUCTOS QUIMICOS</v>
          </cell>
          <cell r="J452" t="str">
            <v>https://articulo.mercadolibre.com.ar/MLA-763095599-sika-membrana-elastomerica-blanco-20-kg-colormix-_JM#position=1&amp;type=item&amp;tracking_id=a7c68004-d605-401e-8d2c-dfe6a95eaa13</v>
          </cell>
        </row>
        <row r="453">
          <cell r="A453" t="str">
            <v>I1477</v>
          </cell>
          <cell r="B453" t="str">
            <v>Membrana Flexible x 24 Kg Bi Componente Elastica (1,7 kg/m2/mm de esp) minimo esp. 2 mm</v>
          </cell>
          <cell r="C453" t="str">
            <v>u</v>
          </cell>
          <cell r="D453">
            <v>3545.2727</v>
          </cell>
          <cell r="E453">
            <v>44044</v>
          </cell>
          <cell r="F453" t="str">
            <v>MERCADO LIBRE</v>
          </cell>
          <cell r="G453" t="str">
            <v>01_MATERIALES</v>
          </cell>
          <cell r="H453" t="str">
            <v>PRODUCTOS QUIMICOS</v>
          </cell>
          <cell r="J453" t="str">
            <v>https://articulo.mercadolibre.com.ar/MLA-822204838-membrana-flexible-sinteplast-24-kg-bi-componente-elastica-_JM?quantity=1#position=1&amp;type=item&amp;tracking_id=ec429c85-8920-42c2-a8b4-e278f1c6666b</v>
          </cell>
        </row>
        <row r="454">
          <cell r="A454" t="str">
            <v>I1478</v>
          </cell>
          <cell r="B454" t="str">
            <v>Rollo De Fibra De Vidrio / Tela Roving- 600 Grs/m2, peso 15 kg (25 m2)</v>
          </cell>
          <cell r="C454" t="str">
            <v>u</v>
          </cell>
          <cell r="D454">
            <v>3747.2727</v>
          </cell>
          <cell r="E454">
            <v>44044</v>
          </cell>
          <cell r="F454" t="str">
            <v>MERCADO LIBRE</v>
          </cell>
          <cell r="G454" t="str">
            <v>01_MATERIALES</v>
          </cell>
          <cell r="H454" t="str">
            <v>PRODUCTOS QUIMICOS</v>
          </cell>
          <cell r="J454" t="str">
            <v>https://articulo.mercadolibre.com.ar/MLA-694486722-rollo-de-fibra-de-vidrio-tela-roving-600-grs-oferta-_JM?quantity=1#position=1&amp;type=item&amp;tracking_id=58b10eba-7e04-4b2e-b4bd-a611306f6afa</v>
          </cell>
        </row>
        <row r="455">
          <cell r="A455" t="str">
            <v>I1479</v>
          </cell>
          <cell r="B455" t="str">
            <v>Rotopercutora</v>
          </cell>
          <cell r="C455" t="str">
            <v>hs</v>
          </cell>
          <cell r="D455">
            <v>6.9857999999999993</v>
          </cell>
          <cell r="E455">
            <v>44062</v>
          </cell>
          <cell r="F455" t="str">
            <v>Maquinas</v>
          </cell>
          <cell r="G455" t="str">
            <v>03_EQUIPOS</v>
          </cell>
          <cell r="H455" t="str">
            <v>COSTO</v>
          </cell>
          <cell r="J455" t="str">
            <v>E37</v>
          </cell>
        </row>
        <row r="456">
          <cell r="A456" t="str">
            <v>I1480</v>
          </cell>
          <cell r="B456" t="str">
            <v>Fresadora escarificadora</v>
          </cell>
          <cell r="C456" t="str">
            <v>hs</v>
          </cell>
          <cell r="D456">
            <v>269.85854164628103</v>
          </cell>
          <cell r="E456">
            <v>44062</v>
          </cell>
          <cell r="F456" t="str">
            <v>Maquinas</v>
          </cell>
          <cell r="G456" t="str">
            <v>03_EQUIPOS</v>
          </cell>
          <cell r="H456" t="str">
            <v>COSTO</v>
          </cell>
          <cell r="J456" t="str">
            <v>E38</v>
          </cell>
        </row>
        <row r="457">
          <cell r="A457" t="str">
            <v>I1481</v>
          </cell>
          <cell r="B457" t="str">
            <v>Piso epoxi Stonshield esp 3 mm (Materiales)</v>
          </cell>
          <cell r="C457" t="str">
            <v>m2</v>
          </cell>
          <cell r="D457">
            <v>4358.3630000000003</v>
          </cell>
          <cell r="E457">
            <v>43852</v>
          </cell>
          <cell r="F457" t="str">
            <v>SIN FUENTE</v>
          </cell>
          <cell r="G457" t="str">
            <v>01_MATERIALES</v>
          </cell>
          <cell r="H457" t="str">
            <v>PISOS</v>
          </cell>
          <cell r="J457" t="str">
            <v>56,15 dolares/m2</v>
          </cell>
        </row>
        <row r="458">
          <cell r="A458" t="str">
            <v>I1482</v>
          </cell>
          <cell r="B458" t="str">
            <v>Piso epoxi Stonshield esp 3 mm (Subcontrato de Mano de obra)</v>
          </cell>
          <cell r="C458" t="str">
            <v>m2</v>
          </cell>
          <cell r="D458">
            <v>940</v>
          </cell>
          <cell r="E458">
            <v>43852</v>
          </cell>
          <cell r="F458" t="str">
            <v>SIN FUENTE</v>
          </cell>
          <cell r="G458" t="str">
            <v>04_SUBCONTRATOS</v>
          </cell>
          <cell r="H458" t="str">
            <v>PISOS</v>
          </cell>
          <cell r="J458" t="str">
            <v>470 $/m2 a ene-18</v>
          </cell>
        </row>
        <row r="459">
          <cell r="A459" t="str">
            <v>I1483</v>
          </cell>
          <cell r="B459" t="str">
            <v>Reparación de juntas de pisos (Materiales)</v>
          </cell>
          <cell r="C459" t="str">
            <v>ml</v>
          </cell>
          <cell r="D459">
            <v>1940.5</v>
          </cell>
          <cell r="E459">
            <v>44062</v>
          </cell>
          <cell r="F459" t="str">
            <v>SIN FUENTE</v>
          </cell>
          <cell r="G459" t="str">
            <v>01_MATERIALES</v>
          </cell>
          <cell r="H459" t="str">
            <v>PISOS</v>
          </cell>
          <cell r="J459" t="str">
            <v>25 dolares/ml</v>
          </cell>
        </row>
        <row r="460">
          <cell r="A460" t="str">
            <v>I1484</v>
          </cell>
          <cell r="B460" t="str">
            <v>Reparación de juntas de pisos (Subcontrato de Mano de Obra)</v>
          </cell>
          <cell r="C460" t="str">
            <v>ml</v>
          </cell>
          <cell r="D460">
            <v>177.14</v>
          </cell>
          <cell r="E460">
            <v>43852</v>
          </cell>
          <cell r="F460" t="str">
            <v>SIN FUENTE</v>
          </cell>
          <cell r="G460" t="str">
            <v>04_SUBCONTRATOS</v>
          </cell>
          <cell r="H460" t="str">
            <v>PISOS</v>
          </cell>
          <cell r="J460" t="str">
            <v>88,57 $/m2 a ene-18</v>
          </cell>
        </row>
        <row r="461">
          <cell r="A461" t="str">
            <v>I1485</v>
          </cell>
          <cell r="B461" t="str">
            <v>Tratamiento de fisuras de pisos (Materiales)</v>
          </cell>
          <cell r="C461" t="str">
            <v>ml</v>
          </cell>
          <cell r="D461">
            <v>2949.5600000000004</v>
          </cell>
          <cell r="E461">
            <v>43852</v>
          </cell>
          <cell r="F461" t="str">
            <v>SIN FUENTE</v>
          </cell>
          <cell r="G461" t="str">
            <v>01_MATERIALES</v>
          </cell>
          <cell r="H461" t="str">
            <v>PISOS</v>
          </cell>
          <cell r="J461" t="str">
            <v>38 dolares/ml</v>
          </cell>
        </row>
        <row r="462">
          <cell r="A462" t="str">
            <v>I1486</v>
          </cell>
          <cell r="B462" t="str">
            <v>Tratamiento de fisuras de pisos (Subcontrato de Mano de Obra)</v>
          </cell>
          <cell r="C462" t="str">
            <v>ml</v>
          </cell>
          <cell r="D462">
            <v>714</v>
          </cell>
          <cell r="E462">
            <v>43852</v>
          </cell>
          <cell r="F462" t="str">
            <v>SIN FUENTE</v>
          </cell>
          <cell r="G462" t="str">
            <v>01_MATERIALES</v>
          </cell>
          <cell r="H462" t="str">
            <v>PISOS</v>
          </cell>
          <cell r="J462" t="str">
            <v>357 $/mL a ene-18</v>
          </cell>
        </row>
        <row r="463">
          <cell r="A463" t="str">
            <v>I1487</v>
          </cell>
          <cell r="B463" t="str">
            <v>Corte y sellado de juntas (en losas de andenes altos existentes) (MATERIALES)</v>
          </cell>
          <cell r="C463" t="str">
            <v>ml</v>
          </cell>
          <cell r="D463">
            <v>1164.3000000000002</v>
          </cell>
          <cell r="E463">
            <v>43852</v>
          </cell>
          <cell r="F463" t="str">
            <v>SIN FUENTE</v>
          </cell>
          <cell r="G463" t="str">
            <v>01_MATERIALES</v>
          </cell>
          <cell r="H463" t="str">
            <v>PISOS</v>
          </cell>
          <cell r="J463" t="str">
            <v>38 dolares/ml</v>
          </cell>
        </row>
        <row r="464">
          <cell r="A464" t="str">
            <v>I1488</v>
          </cell>
          <cell r="B464" t="str">
            <v>Corte y sellado de juntas (en losas de andenes altos existentes) (MANO DE  OBRA)</v>
          </cell>
          <cell r="C464" t="str">
            <v>ML</v>
          </cell>
          <cell r="D464">
            <v>993.6</v>
          </cell>
          <cell r="E464">
            <v>43852</v>
          </cell>
          <cell r="F464" t="str">
            <v>SIN FUENTE</v>
          </cell>
          <cell r="G464" t="str">
            <v>01_MATERIALES</v>
          </cell>
          <cell r="H464" t="str">
            <v>PISOS</v>
          </cell>
          <cell r="J464" t="str">
            <v>368 $/mL a ene-18</v>
          </cell>
        </row>
        <row r="465">
          <cell r="A465" t="str">
            <v>I1489</v>
          </cell>
          <cell r="B465" t="str">
            <v>Ejecución de solado epoxi de alta resistencia al desgaste - Terminación antideslizante - Espesor 4 mm (incluye puente de adherencia) (MATERIAL)</v>
          </cell>
          <cell r="C465" t="str">
            <v>M2</v>
          </cell>
          <cell r="D465">
            <v>4358.3630000000003</v>
          </cell>
          <cell r="E465">
            <v>44062</v>
          </cell>
          <cell r="F465" t="str">
            <v>PRESUPUESTO</v>
          </cell>
          <cell r="G465" t="str">
            <v>04_SUBCONTRATOS</v>
          </cell>
          <cell r="H465" t="str">
            <v>PAVIMENTO</v>
          </cell>
          <cell r="J465" t="str">
            <v>56,15 dolares/m2</v>
          </cell>
        </row>
        <row r="466">
          <cell r="A466" t="str">
            <v>I1490</v>
          </cell>
          <cell r="B466" t="str">
            <v>Ejecución de solado epoxi de alta resistencia al desgaste - Terminación antideslizante - Espesor 4 mm (incluye puente de adherencia) (MANO DE OBRA)</v>
          </cell>
          <cell r="C466" t="str">
            <v>M2</v>
          </cell>
          <cell r="D466">
            <v>1521.45</v>
          </cell>
          <cell r="E466">
            <v>43852</v>
          </cell>
          <cell r="F466" t="str">
            <v>SIN FUENTE</v>
          </cell>
          <cell r="G466" t="str">
            <v>04_SUBCONTRATOS</v>
          </cell>
          <cell r="H466" t="str">
            <v>PAVIMENTO</v>
          </cell>
          <cell r="J466" t="str">
            <v>563,50 $/m2 a ene-18</v>
          </cell>
        </row>
        <row r="467">
          <cell r="A467" t="str">
            <v>I1491</v>
          </cell>
          <cell r="B467" t="str">
            <v>Pulidora Pg450 Husqvarna 7278101</v>
          </cell>
          <cell r="C467" t="str">
            <v>hs</v>
          </cell>
          <cell r="D467">
            <v>177.97682502876035</v>
          </cell>
          <cell r="E467">
            <v>44062</v>
          </cell>
          <cell r="F467" t="str">
            <v>Maquinas</v>
          </cell>
          <cell r="G467" t="str">
            <v>03_EQUIPOS</v>
          </cell>
          <cell r="H467" t="str">
            <v>COSTO</v>
          </cell>
          <cell r="J467" t="str">
            <v>E39</v>
          </cell>
        </row>
        <row r="468">
          <cell r="A468" t="str">
            <v>I1492</v>
          </cell>
          <cell r="B468" t="str">
            <v>Mosaico 40x40  haptico amarillo</v>
          </cell>
          <cell r="C468" t="str">
            <v>m2</v>
          </cell>
          <cell r="D468">
            <v>437.19009999999997</v>
          </cell>
          <cell r="E468">
            <v>44044</v>
          </cell>
          <cell r="F468" t="str">
            <v>MERCADO LIBRE</v>
          </cell>
          <cell r="G468" t="str">
            <v>01_MATERIALES</v>
          </cell>
          <cell r="H468" t="str">
            <v>PISOS</v>
          </cell>
          <cell r="J468" t="str">
            <v>https://articulo.mercadolibre.com.ar/MLA-639004012-baldosas-baldosones-tactiles-prevencion-y-guia-x-m2-_JM?searchVariation=40448734761&amp;quantity=1&amp;variation=40448734761#searchVariation=40448734761&amp;position=1&amp;type=item&amp;tracking_id=8b942059-3a77-4a9d-92a3-e115cc3585ac</v>
          </cell>
        </row>
        <row r="469">
          <cell r="A469" t="str">
            <v>I1493</v>
          </cell>
          <cell r="B469" t="str">
            <v>Hierro procesado en taller y pintado en obra, sin colocar</v>
          </cell>
          <cell r="C469" t="str">
            <v>kg</v>
          </cell>
          <cell r="D469">
            <v>388.1</v>
          </cell>
          <cell r="E469">
            <v>44062</v>
          </cell>
          <cell r="F469" t="str">
            <v>SIN FUENTE</v>
          </cell>
          <cell r="G469" t="str">
            <v>01_MATERIALES</v>
          </cell>
          <cell r="H469" t="str">
            <v>ACERO</v>
          </cell>
          <cell r="J469" t="str">
            <v>5 dolares el kg</v>
          </cell>
        </row>
        <row r="470">
          <cell r="A470" t="str">
            <v>I1494</v>
          </cell>
          <cell r="B470" t="str">
            <v>Premoldeado con solado háptico con mosaicos(medidas: 3,00x2,50 m) (MATERIAL)</v>
          </cell>
          <cell r="C470" t="str">
            <v>u</v>
          </cell>
          <cell r="D470">
            <v>73505</v>
          </cell>
          <cell r="E470">
            <v>43891</v>
          </cell>
          <cell r="F470" t="str">
            <v>PREAR PRESUPUESTO 9 MARZO 2020</v>
          </cell>
          <cell r="G470" t="str">
            <v>01_MATERIALES</v>
          </cell>
          <cell r="H470" t="str">
            <v>HORMIGON</v>
          </cell>
          <cell r="J470" t="str">
            <v>PRESUPUESTO</v>
          </cell>
        </row>
        <row r="471">
          <cell r="A471" t="str">
            <v>I1495</v>
          </cell>
          <cell r="B471" t="str">
            <v>Premoldeado con solado háptico (medidas: 3,00x2,50 m) (TRANSPORTE)</v>
          </cell>
          <cell r="C471" t="str">
            <v>u</v>
          </cell>
          <cell r="D471">
            <v>6857.51</v>
          </cell>
          <cell r="E471">
            <v>43891</v>
          </cell>
          <cell r="F471" t="str">
            <v>PREAR PRESUPUESTO 9 MARZO 2020</v>
          </cell>
          <cell r="G471" t="str">
            <v>04_SUBCONTRATOS</v>
          </cell>
          <cell r="H471" t="str">
            <v>HORMIGON</v>
          </cell>
          <cell r="J471" t="str">
            <v>PRESUPUESTO</v>
          </cell>
        </row>
        <row r="472">
          <cell r="A472" t="str">
            <v>I1496</v>
          </cell>
          <cell r="B472" t="str">
            <v>Premoldeado con solado háptico (medidas: 3,00x2,50 m) (INSTALACION)</v>
          </cell>
          <cell r="C472" t="str">
            <v>u</v>
          </cell>
          <cell r="D472">
            <v>13961.34</v>
          </cell>
          <cell r="E472">
            <v>43891</v>
          </cell>
          <cell r="F472" t="str">
            <v>PREAR PRESUPUESTO 9 MARZO 2020</v>
          </cell>
          <cell r="G472" t="str">
            <v>04_SUBCONTRATOS</v>
          </cell>
          <cell r="H472" t="str">
            <v>HORMIGON</v>
          </cell>
          <cell r="J472" t="str">
            <v>PRESUPUESTO</v>
          </cell>
        </row>
        <row r="473">
          <cell r="A473" t="str">
            <v>I1497</v>
          </cell>
          <cell r="B473" t="str">
            <v>Premoldeado sin solado háptico (medidas: 3,00x2,50 m) (MATERIAL)</v>
          </cell>
          <cell r="C473" t="str">
            <v>u</v>
          </cell>
          <cell r="D473">
            <v>68939.520000000004</v>
          </cell>
          <cell r="E473">
            <v>43891</v>
          </cell>
          <cell r="F473" t="str">
            <v>PREAR PRESUPUESTO 9 MARZO 2020</v>
          </cell>
          <cell r="G473" t="str">
            <v>01_MATERIALES</v>
          </cell>
          <cell r="H473" t="str">
            <v>HORMIGON</v>
          </cell>
          <cell r="J473" t="str">
            <v>PRESUPUESTO</v>
          </cell>
        </row>
        <row r="474">
          <cell r="A474" t="str">
            <v>I1498</v>
          </cell>
          <cell r="B474" t="str">
            <v>Insertos metálicos para fijaciónes de barandas u otras estructuras en andén, sobre módulo prefbricado de anden (Subcontrato)</v>
          </cell>
          <cell r="C474" t="str">
            <v>u</v>
          </cell>
          <cell r="D474">
            <v>350</v>
          </cell>
          <cell r="E474">
            <v>43891</v>
          </cell>
          <cell r="F474" t="str">
            <v>PREAR PRESUPUESTO 9 MARZO 2020</v>
          </cell>
          <cell r="G474" t="str">
            <v>04_SUBCONTRATOS</v>
          </cell>
          <cell r="H474" t="str">
            <v>HORMIGON</v>
          </cell>
          <cell r="J474" t="str">
            <v>SIN CÓDIGO</v>
          </cell>
        </row>
        <row r="475">
          <cell r="A475" t="str">
            <v>I1499</v>
          </cell>
          <cell r="B475" t="str">
            <v>Chapa Lisa de Acero 1x2 mts x 1,25 mm (196,25 kg la chapa)</v>
          </cell>
          <cell r="C475" t="str">
            <v>kg</v>
          </cell>
          <cell r="D475">
            <v>12.271800000000001</v>
          </cell>
          <cell r="E475">
            <v>44044</v>
          </cell>
          <cell r="F475" t="str">
            <v>MERCADO LIBRE</v>
          </cell>
          <cell r="G475" t="str">
            <v>01_MATERIALES</v>
          </cell>
          <cell r="H475" t="str">
            <v>ACERO</v>
          </cell>
          <cell r="J475" t="str">
            <v>https://articulo.mercadolibre.com.ar/MLA-636166882-chapa-lisa-laf-18-125-mm-pano-de-1-x-2-mts-_JM?variation=47452105429#position=14&amp;type=item&amp;tracking_id=c0a044f5-06db-4e36-87ba-e7a5924b2f7b</v>
          </cell>
        </row>
        <row r="476">
          <cell r="A476" t="str">
            <v>I1500</v>
          </cell>
          <cell r="B476" t="str">
            <v>IPN 120 x 6 mts (11.20 kg/ml)</v>
          </cell>
          <cell r="C476" t="str">
            <v>u</v>
          </cell>
          <cell r="D476">
            <v>7280.9916999999996</v>
          </cell>
          <cell r="E476">
            <v>44044</v>
          </cell>
          <cell r="F476" t="str">
            <v>MERCADO LIBRE</v>
          </cell>
          <cell r="G476" t="str">
            <v>01_MATERIALES</v>
          </cell>
          <cell r="H476" t="str">
            <v>ACERO</v>
          </cell>
          <cell r="J476" t="str">
            <v>https://articulo.mercadolibre.com.ar/MLA-610196681-perfil-doble-t-del-12-ipn-120-en-barras-de-6-mt-gramabi-viga-acero-hierro-cortes-a-medida-estructura-resistencia-_JM?quantity=1&amp;variation=30998471098#position=1&amp;type=item&amp;tracking_id=90ec4ef9-aead-43a1-b666-380a9aff39d8</v>
          </cell>
        </row>
        <row r="477">
          <cell r="A477" t="str">
            <v>I1501</v>
          </cell>
          <cell r="B477" t="str">
            <v>UPN 120 x 6 mts (13,40 kg/ml)</v>
          </cell>
          <cell r="C477" t="str">
            <v>u</v>
          </cell>
          <cell r="D477">
            <v>8446.2810000000009</v>
          </cell>
          <cell r="E477">
            <v>44044</v>
          </cell>
          <cell r="F477" t="str">
            <v>MERCADO LIBRE</v>
          </cell>
          <cell r="G477" t="str">
            <v>01_MATERIALES</v>
          </cell>
          <cell r="H477" t="str">
            <v>ACERO</v>
          </cell>
          <cell r="J477" t="str">
            <v>https://articulo.mercadolibre.com.ar/MLA-610218128-perfil-u-de-hierro-del-12-upn-120-x-6-mt-viga-gramabi-cortes-a-medida-columnas-acero-estructura-resistencia-_JM?quantity=1&amp;variation=34242474368#position=2&amp;type=item&amp;tracking_id=d309dcbc-d19d-4434-8a09-61b0c07cae54</v>
          </cell>
        </row>
        <row r="478">
          <cell r="A478" t="str">
            <v>I1502</v>
          </cell>
          <cell r="B478" t="str">
            <v>UPN 80 x 6 mts (8,60 kg/ml)</v>
          </cell>
          <cell r="C478" t="str">
            <v>u</v>
          </cell>
          <cell r="D478">
            <v>7041.3222999999998</v>
          </cell>
          <cell r="E478">
            <v>44044</v>
          </cell>
          <cell r="F478" t="str">
            <v>MERCADO LIBRE</v>
          </cell>
          <cell r="G478" t="str">
            <v>01_MATERIALES</v>
          </cell>
          <cell r="H478" t="str">
            <v>ACERO</v>
          </cell>
          <cell r="J478" t="str">
            <v>https://articulo.mercadolibre.com.ar/MLA-820041496-perfil-u-de-hierro-del-8-upn-80-x-6-mt-viga-gramabi-cuotas-_JM?quantity=1#position=3&amp;type=item&amp;tracking_id=78a07077-0f6b-4606-b4fb-26b522f9ad9f</v>
          </cell>
        </row>
        <row r="479">
          <cell r="A479" t="str">
            <v>I1503</v>
          </cell>
          <cell r="B479" t="str">
            <v>L 2" x 1/8" x 6 mts (2,52 kg/ml )</v>
          </cell>
          <cell r="C479" t="str">
            <v>u</v>
          </cell>
          <cell r="D479">
            <v>1371.9007999999999</v>
          </cell>
          <cell r="E479">
            <v>44044</v>
          </cell>
          <cell r="F479" t="str">
            <v>MERCADO LIBRE</v>
          </cell>
          <cell r="G479" t="str">
            <v>01_MATERIALES</v>
          </cell>
          <cell r="H479" t="str">
            <v>ACERO</v>
          </cell>
          <cell r="J479" t="str">
            <v>https://articulo.mercadolibre.com.ar/MLA-610217921-angulo-de-hierro-2-x-18-gramabi-barra-de-6-mt-perfil-l-de-5080-x-320-mm-marco-reja-herreria-bastidor-lpn-90-_JM?quantity=1&amp;variation=29676110841#position=3&amp;type=item&amp;tracking_id=6ea7b114-3572-4a31-b6b3-ff8d2d582fd6</v>
          </cell>
        </row>
        <row r="480">
          <cell r="A480" t="str">
            <v>I1504</v>
          </cell>
          <cell r="B480" t="str">
            <v>L 2" x 1/4" x 6 mts (4,84 kg/ml )</v>
          </cell>
          <cell r="C480" t="str">
            <v>u</v>
          </cell>
          <cell r="D480">
            <v>2495.8678</v>
          </cell>
          <cell r="E480">
            <v>44044</v>
          </cell>
          <cell r="F480" t="str">
            <v>MERCADO LIBRE</v>
          </cell>
          <cell r="G480" t="str">
            <v>01_MATERIALES</v>
          </cell>
          <cell r="H480" t="str">
            <v>ACERO</v>
          </cell>
          <cell r="J480" t="str">
            <v>https://articulo.mercadolibre.com.ar/MLA-610217925-angulo-de-hierro-2-x-14-gramabi-barra-de-6-mt-perfil-l-de-5080-x-635-mm-marco-reja-herreria-bastidor-lpn-90-_JM?quantity=1&amp;variation=29676144345#position=1&amp;type=item&amp;tracking_id=8da0eb2b-ac7e-40b1-9a94-b4a185ddab36</v>
          </cell>
        </row>
        <row r="481">
          <cell r="A481" t="str">
            <v>I1505</v>
          </cell>
          <cell r="B481" t="str">
            <v>L 1 3/4" X 1/4 x 6 mts (4,24 kg/ml)</v>
          </cell>
          <cell r="C481" t="str">
            <v>u</v>
          </cell>
          <cell r="D481">
            <v>2247.9339</v>
          </cell>
          <cell r="E481">
            <v>44044</v>
          </cell>
          <cell r="F481" t="str">
            <v>MERCADO LIBRE</v>
          </cell>
          <cell r="G481" t="str">
            <v>01_MATERIALES</v>
          </cell>
          <cell r="H481" t="str">
            <v>ACERO</v>
          </cell>
          <cell r="J481" t="str">
            <v>https://articulo.mercadolibre.com.ar/MLA-803780824-angulo-de-hierro-1-34-x-14-gramabi-barra-de-6-mt-perfil-l-de-4450-x-635-mm-marco-reja-herreria-bastidor-lpn-90-_JM?quantity=1#position=13&amp;type=item&amp;tracking_id=55a27057-6612-4232-8eca-a31800defc7a</v>
          </cell>
        </row>
        <row r="482">
          <cell r="A482" t="str">
            <v>I1506</v>
          </cell>
          <cell r="B482" t="str">
            <v>Reja TDL galvanizada 40x40 (21 kg/m2)</v>
          </cell>
          <cell r="C482" t="str">
            <v>m2</v>
          </cell>
          <cell r="D482">
            <v>7141.0400000000009</v>
          </cell>
          <cell r="E482">
            <v>43902.595439814817</v>
          </cell>
          <cell r="F482" t="str">
            <v>SIN FUENTE</v>
          </cell>
          <cell r="G482" t="str">
            <v>01_MATERIALES</v>
          </cell>
          <cell r="H482" t="str">
            <v>HERRERIA</v>
          </cell>
          <cell r="J482" t="str">
            <v>TDL dice 92 dolares / m2</v>
          </cell>
        </row>
        <row r="483">
          <cell r="A483" t="str">
            <v>I1507</v>
          </cell>
          <cell r="B483" t="str">
            <v>Fabricación de estructuras metálicas en taller pintado</v>
          </cell>
          <cell r="C483" t="str">
            <v>kg</v>
          </cell>
          <cell r="D483">
            <v>169.79375000000002</v>
          </cell>
          <cell r="E483">
            <v>44062</v>
          </cell>
          <cell r="F483" t="str">
            <v xml:space="preserve">Eduardo Gambeta cel 54 9 11 6052 7611, pasó 8750 dolares una estructura de 4 toneladas marzo-2020
</v>
          </cell>
          <cell r="G483" t="str">
            <v>04_SUBCONTRATOS</v>
          </cell>
          <cell r="H483" t="str">
            <v>HERRERIA</v>
          </cell>
          <cell r="J483">
            <v>2.1875</v>
          </cell>
        </row>
        <row r="484">
          <cell r="A484" t="str">
            <v>I1508</v>
          </cell>
          <cell r="B484" t="str">
            <v>Perfil C 160.60.20 x 2mm x 6 mts (4,91 kg/ml)</v>
          </cell>
          <cell r="C484" t="str">
            <v>u</v>
          </cell>
          <cell r="D484">
            <v>3114.8760000000002</v>
          </cell>
          <cell r="E484">
            <v>44044</v>
          </cell>
          <cell r="F484" t="str">
            <v>MERCADO LIBRE</v>
          </cell>
          <cell r="G484" t="str">
            <v>01_MATERIALES</v>
          </cell>
          <cell r="H484" t="str">
            <v>ACERO</v>
          </cell>
          <cell r="J484" t="str">
            <v>https://articulo.mercadolibre.com.ar/MLA-814037669-perfil-c-galvanizado-160x60x20-2mm-x-6-metros-_JM#position=1&amp;type=item&amp;tracking_id=7748cf12-c3ab-4d77-bbef-66ff9904b0c3</v>
          </cell>
        </row>
        <row r="485">
          <cell r="A485" t="str">
            <v>I1509</v>
          </cell>
          <cell r="B485" t="str">
            <v>Perfil C 160.60.20 x 2,5 mm x 6 mts (6,08 kg/ml)</v>
          </cell>
          <cell r="C485" t="str">
            <v>u</v>
          </cell>
          <cell r="D485">
            <v>1557.4380165289256</v>
          </cell>
          <cell r="E485">
            <v>44044</v>
          </cell>
          <cell r="F485" t="str">
            <v>MERCADO LIBRE</v>
          </cell>
          <cell r="G485" t="str">
            <v>01_MATERIALES</v>
          </cell>
          <cell r="H485" t="str">
            <v>ACERO</v>
          </cell>
          <cell r="J485" t="str">
            <v>https://articulo.mercadolibre.com.ar/MLA-814037669-perfil-c-galvanizado-160x60x20-2mm-x-6-metros-_JM#position=1&amp;type=item&amp;tracking_id=7748cf12-c3ab-4d77-bbef-66ff9904b0c3</v>
          </cell>
        </row>
        <row r="486">
          <cell r="A486" t="str">
            <v>I1510</v>
          </cell>
          <cell r="B486" t="str">
            <v>Rejilla para desague en depósito, ancho: 25 cm (21 kg/m2)</v>
          </cell>
          <cell r="C486" t="str">
            <v>ml</v>
          </cell>
          <cell r="D486">
            <v>2037.5250000000001</v>
          </cell>
          <cell r="E486">
            <v>43902.635208333333</v>
          </cell>
          <cell r="F486" t="str">
            <v>estimado</v>
          </cell>
          <cell r="G486" t="str">
            <v>01_MATERIALES</v>
          </cell>
          <cell r="H486" t="str">
            <v>ACERO</v>
          </cell>
          <cell r="J486">
            <v>5</v>
          </cell>
        </row>
        <row r="487">
          <cell r="A487" t="str">
            <v>I1511</v>
          </cell>
          <cell r="B487" t="str">
            <v>Marco para rejilla de desague, perfiles L (1 1/2" x  1/8") - ancho 25 cm (5,5 kg/ml)</v>
          </cell>
          <cell r="C487" t="str">
            <v>ml</v>
          </cell>
          <cell r="D487">
            <v>2134.5500000000002</v>
          </cell>
          <cell r="E487">
            <v>43902.635208333333</v>
          </cell>
          <cell r="F487" t="str">
            <v>estimado</v>
          </cell>
          <cell r="G487" t="str">
            <v>01_MATERIALES</v>
          </cell>
          <cell r="H487" t="str">
            <v>ACERO</v>
          </cell>
          <cell r="J487">
            <v>5</v>
          </cell>
        </row>
        <row r="488">
          <cell r="A488" t="str">
            <v>I1512</v>
          </cell>
          <cell r="B488" t="str">
            <v>Hormigón H8</v>
          </cell>
          <cell r="C488" t="str">
            <v>m3</v>
          </cell>
          <cell r="D488">
            <v>5830</v>
          </cell>
          <cell r="E488">
            <v>44044</v>
          </cell>
          <cell r="F488" t="str">
            <v>REDIMAT</v>
          </cell>
          <cell r="G488" t="str">
            <v>01_MATERIALES</v>
          </cell>
          <cell r="H488" t="str">
            <v>HORMIGON</v>
          </cell>
          <cell r="J488" t="str">
            <v>SIN CÓDIGO</v>
          </cell>
        </row>
        <row r="489">
          <cell r="A489" t="str">
            <v>I1513</v>
          </cell>
          <cell r="B489" t="str">
            <v xml:space="preserve"> Tapa Metálica en Depósito de Residuos Peligrosos (40 kg)</v>
          </cell>
          <cell r="C489" t="str">
            <v>u</v>
          </cell>
          <cell r="D489">
            <v>4269.1000000000004</v>
          </cell>
          <cell r="E489">
            <v>43902.635208333333</v>
          </cell>
          <cell r="F489" t="str">
            <v>estimado</v>
          </cell>
          <cell r="G489" t="str">
            <v>01_MATERIALES</v>
          </cell>
          <cell r="H489" t="str">
            <v>ACERO</v>
          </cell>
          <cell r="J489">
            <v>10</v>
          </cell>
        </row>
        <row r="490">
          <cell r="A490" t="str">
            <v>I1514</v>
          </cell>
          <cell r="B490" t="str">
            <v>Chapa galvanizada lisa C 30 1x2 mts</v>
          </cell>
          <cell r="C490" t="str">
            <v>u</v>
          </cell>
          <cell r="D490">
            <v>686.00829999999996</v>
          </cell>
          <cell r="E490">
            <v>44044</v>
          </cell>
          <cell r="F490" t="str">
            <v>MERCADO LIBRE</v>
          </cell>
          <cell r="G490" t="str">
            <v>01_MATERIALES</v>
          </cell>
          <cell r="H490" t="str">
            <v>ACERO</v>
          </cell>
          <cell r="J490" t="str">
            <v>https://articulo.mercadolibre.com.ar/MLA-605992705-chapa-galvanizada-lisa-c30-030-mm-1-x-2-mts-_JM?searchVariation=38966389517&amp;quantity=1&amp;variation=38966389517#searchVariation=38966389517&amp;position=29&amp;type=item&amp;tracking_id=f2fd8ac7-c388-4de0-9c7b-335256df2710</v>
          </cell>
        </row>
        <row r="491">
          <cell r="A491" t="str">
            <v>I1515</v>
          </cell>
          <cell r="B491" t="str">
            <v>Metal desplegado pesado 900-30-30 De 1,5 X 3 M- En Hoja Metal (8,2 kg/m2)</v>
          </cell>
          <cell r="C491" t="str">
            <v>u</v>
          </cell>
          <cell r="D491">
            <v>3532.9751999999999</v>
          </cell>
          <cell r="E491">
            <v>44044</v>
          </cell>
          <cell r="F491" t="str">
            <v>MERCADO LIBRE</v>
          </cell>
          <cell r="G491" t="str">
            <v>01_MATERIALES</v>
          </cell>
          <cell r="H491" t="str">
            <v>ACERO</v>
          </cell>
          <cell r="J491" t="str">
            <v>https://articulo.mercadolibre.com.ar/MLA-750226749-metal-desplegado-900-30-30-de-15-x-3-m-en-hoja-metal-_JM?quantity=1#position=2&amp;type=item&amp;tracking_id=bd2e6fdc-d3ca-46e2-803a-d659285e6c13</v>
          </cell>
        </row>
        <row r="492">
          <cell r="A492" t="str">
            <v>I1516</v>
          </cell>
          <cell r="B492" t="str">
            <v>Rejilla De Desagüe Guardaganado 25cm Galvanizadas Con Marco</v>
          </cell>
          <cell r="C492" t="str">
            <v>ml</v>
          </cell>
          <cell r="D492">
            <v>3353.1817999999998</v>
          </cell>
          <cell r="E492">
            <v>44044</v>
          </cell>
          <cell r="F492" t="str">
            <v>MERCADO LIBRE</v>
          </cell>
          <cell r="G492" t="str">
            <v>01_MATERIALES</v>
          </cell>
          <cell r="H492" t="str">
            <v>ACERO</v>
          </cell>
          <cell r="J492" t="str">
            <v>https://articulo.mercadolibre.com.ar/MLA-776924169-rejilla-de-desague-guardaganado-25cm-galvanizadas-con-marco-ed-r250lg-_JM?quantity=1#reco_item_pos=2&amp;reco_backend=machinalis-seller-items&amp;reco_backend_type=low_level&amp;reco_client=vip-seller_items-above&amp;reco_id=7348fe7d-ef82-4fb5-b604-df09369ecf88</v>
          </cell>
        </row>
        <row r="493">
          <cell r="A493" t="str">
            <v>I1517</v>
          </cell>
          <cell r="B493" t="str">
            <v>Caño PEAD DIAM. 600 MM</v>
          </cell>
          <cell r="C493" t="str">
            <v>ml</v>
          </cell>
          <cell r="D493">
            <v>20000</v>
          </cell>
          <cell r="E493">
            <v>43904.458379629628</v>
          </cell>
          <cell r="F493" t="str">
            <v>ESTIMADO EN BASE AL DE 500 MM QUE CUESTA 220 DOLARES, ESTIMO 400 DOLARES/ML</v>
          </cell>
          <cell r="G493" t="str">
            <v>01_MATERIALES</v>
          </cell>
          <cell r="H493" t="str">
            <v>PLÁSTICOS</v>
          </cell>
          <cell r="J493" t="str">
            <v>SIN CÓDIGO</v>
          </cell>
        </row>
        <row r="494">
          <cell r="A494" t="str">
            <v>I1518</v>
          </cell>
          <cell r="B494" t="str">
            <v>Tubo estructural 100 x 50 x 2 mm x 6 ml (27,63 kg)</v>
          </cell>
          <cell r="C494" t="str">
            <v>u</v>
          </cell>
          <cell r="D494">
            <v>2909.0909000000001</v>
          </cell>
          <cell r="E494">
            <v>44044</v>
          </cell>
          <cell r="F494" t="str">
            <v>MERCADO LIBRE</v>
          </cell>
          <cell r="G494" t="str">
            <v>01_MATERIALES</v>
          </cell>
          <cell r="H494" t="str">
            <v>ELECTRICIDAD</v>
          </cell>
          <cell r="J494" t="str">
            <v>https://articulo.mercadolibre.com.ar/MLA-643526909-cano-estructural-rectangular-de-100-x-50-x-2-mm-gramabi-barra-de-6-mt-de-largo-tubo-100x50x2-medidas-hierro-100x50-_JM?quantity=1#position=1&amp;type=item&amp;tracking_id=efec32e0-8476-4723-b0d9-789a6e1be4a2</v>
          </cell>
        </row>
        <row r="495">
          <cell r="A495" t="str">
            <v>I1519</v>
          </cell>
          <cell r="B495" t="str">
            <v>Cable de 2,5 mm, rollo x 100 mts Pirelli</v>
          </cell>
          <cell r="C495" t="str">
            <v>ml</v>
          </cell>
          <cell r="D495">
            <v>25.5289</v>
          </cell>
          <cell r="E495">
            <v>44044</v>
          </cell>
          <cell r="F495" t="str">
            <v>MERCADO LIBRE</v>
          </cell>
          <cell r="G495" t="str">
            <v>01_MATERIALES</v>
          </cell>
          <cell r="H495" t="str">
            <v>ELECTRICIDAD</v>
          </cell>
          <cell r="J495" t="str">
            <v>https://articulo.mercadolibre.com.ar/MLA-781800990-cable-25mm-unipolar-superastic-pirelli-prysmian-x100mts-_JM?quantity=1&amp;variation=35438252309&amp;onAttributesExp=true#position=1&amp;type=item&amp;tracking_id=13e178e3-0880-4927-9687-bb41353efe65</v>
          </cell>
        </row>
        <row r="496">
          <cell r="A496" t="str">
            <v>I1520</v>
          </cell>
          <cell r="B496" t="str">
            <v>Cable Afumex 3 X 2,5 Mm Marca Prysmian X Mtrs</v>
          </cell>
          <cell r="C496" t="str">
            <v>ml</v>
          </cell>
          <cell r="D496">
            <v>152.89259999999999</v>
          </cell>
          <cell r="E496">
            <v>44044</v>
          </cell>
          <cell r="F496" t="str">
            <v>MERCADO LIBRE</v>
          </cell>
          <cell r="G496" t="str">
            <v>01_MATERIALES</v>
          </cell>
          <cell r="H496" t="str">
            <v>ELECTRICIDAD</v>
          </cell>
          <cell r="J496" t="str">
            <v>https://articulo.mercadolibre.com.ar/MLA-791941552-cable-afumex-3-x-25-mm-marca-prysmian-x-mtrs-_JM?quantity=1#position=4&amp;type=item&amp;tracking_id=05465a2c-8a3e-4460-8635-8d609c98b214</v>
          </cell>
        </row>
        <row r="497">
          <cell r="A497" t="str">
            <v>I1521</v>
          </cell>
          <cell r="B497" t="str">
            <v>Cable Subterráneo 3x6mm X 100mts</v>
          </cell>
          <cell r="C497" t="str">
            <v>ml</v>
          </cell>
          <cell r="D497">
            <v>275.28100000000001</v>
          </cell>
          <cell r="E497">
            <v>44044</v>
          </cell>
          <cell r="F497" t="str">
            <v>MERCADO LIBRE</v>
          </cell>
          <cell r="G497" t="str">
            <v>01_MATERIALES</v>
          </cell>
          <cell r="H497" t="str">
            <v>ELECTRICIDAD</v>
          </cell>
          <cell r="J497" t="str">
            <v>https://articulo.mercadolibre.com.ar/MLA-838772065-cable-subterraneo-argenplas-tipo-sintenax-3-x-6mm-x-metro-_JM?quantity=1#position=2&amp;type=item&amp;tracking_id=da571952-ef31-467a-9342-a3c27a1c5eff</v>
          </cell>
        </row>
        <row r="498">
          <cell r="A498" t="str">
            <v>I1522</v>
          </cell>
          <cell r="B498" t="str">
            <v>Cable 6 mm verde amarillo</v>
          </cell>
          <cell r="C498" t="str">
            <v>ml</v>
          </cell>
          <cell r="D498">
            <v>78.5124</v>
          </cell>
          <cell r="E498">
            <v>44044</v>
          </cell>
          <cell r="F498" t="str">
            <v>MERCADO LIBRE</v>
          </cell>
          <cell r="G498" t="str">
            <v>01_MATERIALES</v>
          </cell>
          <cell r="H498" t="str">
            <v>ELECTRICIDAD</v>
          </cell>
          <cell r="J498" t="str">
            <v>https://articulo.mercadolibre.com.ar/MLA-777135319-cable-unipolar-argenplas-normalizado-iram-6mm-por-metro-_JM?quantity=1&amp;variation=34331370226&amp;onAttributesExp=true#reco_item_pos=1&amp;reco_backend=machinalis-seller-items&amp;reco_backend_type=low_level&amp;reco_client=vip-seller_items-above&amp;reco_id=a414ea53-489c-4047-bd6f-a7ff6e09acc6_JM?quantity=1&amp;variation=45661496088&amp;onAttributesExp=true#position=2&amp;type=item&amp;tracking_id=f28c27c0-bd44-4110-b968-2e2178e7407a</v>
          </cell>
        </row>
        <row r="499">
          <cell r="A499" t="str">
            <v>I1523</v>
          </cell>
          <cell r="B499" t="str">
            <v>Caja Estanca De Aluminio Inyectado Ip65 Multifunción 100x100</v>
          </cell>
          <cell r="C499" t="str">
            <v>u</v>
          </cell>
          <cell r="D499">
            <v>846.28099999999995</v>
          </cell>
          <cell r="E499">
            <v>44044</v>
          </cell>
          <cell r="F499" t="str">
            <v>MERCADO LIBRE</v>
          </cell>
          <cell r="G499" t="str">
            <v>01_MATERIALES</v>
          </cell>
          <cell r="H499" t="str">
            <v>ELECTRICIDAD</v>
          </cell>
          <cell r="J499" t="str">
            <v>https://articulo.mercadolibre.com.ar/MLA-769570634-caja-estanca-de-aluminio-inyectado-ip65-multifuncion-100x100-_JM?quantity=1#position=16&amp;type=item&amp;tracking_id=2a53edbe-46eb-4bb4-aabb-6d32ef44723f</v>
          </cell>
        </row>
        <row r="500">
          <cell r="A500" t="str">
            <v>I1524</v>
          </cell>
          <cell r="B500" t="str">
            <v>Caja Estanca De Aluminio Inyectado Ip65 Multifunción 100x50x50</v>
          </cell>
          <cell r="C500" t="str">
            <v>u</v>
          </cell>
          <cell r="D500">
            <v>677.02480000000003</v>
          </cell>
          <cell r="E500">
            <v>43907.568761574075</v>
          </cell>
          <cell r="F500" t="str">
            <v>ESTIMADO</v>
          </cell>
          <cell r="G500" t="str">
            <v>01_MATERIALES</v>
          </cell>
          <cell r="H500" t="str">
            <v>ELECTRICIDAD</v>
          </cell>
          <cell r="J500" t="str">
            <v>80% del I523</v>
          </cell>
        </row>
        <row r="501">
          <cell r="A501" t="str">
            <v>I1525</v>
          </cell>
          <cell r="B501" t="str">
            <v>Caja Rectangular / Octogonal O Mignon</v>
          </cell>
          <cell r="C501" t="str">
            <v>U</v>
          </cell>
          <cell r="D501">
            <v>23.912400000000002</v>
          </cell>
          <cell r="E501">
            <v>44044</v>
          </cell>
          <cell r="F501" t="str">
            <v>MERCADO LIBRE</v>
          </cell>
          <cell r="G501" t="str">
            <v>01_MATERIALES</v>
          </cell>
          <cell r="H501" t="str">
            <v>ELECTRICIDAD</v>
          </cell>
          <cell r="J501" t="str">
            <v>https://articulo.mercadolibre.com.ar/MLA-770668140-caja-rectangular-octogonal-o-mignon-pack-x-5unidades-_JM?quantity=1#position=5&amp;type=item&amp;tracking_id=918114d8-da4b-4560-bbc7-c6752ab88c99</v>
          </cell>
        </row>
        <row r="502">
          <cell r="A502" t="str">
            <v>I1526</v>
          </cell>
          <cell r="B502" t="str">
            <v>Caño Hierro Galvanizado 3/4" x 3 ml Daisa</v>
          </cell>
          <cell r="C502" t="str">
            <v>ml</v>
          </cell>
          <cell r="D502">
            <v>116.8044</v>
          </cell>
          <cell r="E502">
            <v>44044</v>
          </cell>
          <cell r="F502" t="str">
            <v>MERCADO LIBRE</v>
          </cell>
          <cell r="G502" t="str">
            <v>01_MATERIALES</v>
          </cell>
          <cell r="H502" t="str">
            <v>ELECTRICIDAD</v>
          </cell>
          <cell r="J502" t="str">
            <v>https://articulo.mercadolibre.com.ar/MLA-827998194-cano-hierro-galvanizado-tipo-daisa-34-x-3mts-espesor-09mm-_JM#position=6&amp;type=item&amp;tracking_id=83fc2ab8-4b20-47f4-9609-57d4fe39feb1</v>
          </cell>
        </row>
        <row r="503">
          <cell r="A503" t="str">
            <v>I1527</v>
          </cell>
          <cell r="B503" t="str">
            <v>Interruptor Punto Superficial Blanco Exterior</v>
          </cell>
          <cell r="C503" t="str">
            <v>u</v>
          </cell>
          <cell r="D503">
            <v>81.818200000000004</v>
          </cell>
          <cell r="E503">
            <v>44044</v>
          </cell>
          <cell r="F503" t="str">
            <v>MERCADO LIBRE</v>
          </cell>
          <cell r="G503" t="str">
            <v>01_MATERIALES</v>
          </cell>
          <cell r="H503" t="str">
            <v>ELECTRICIDAD</v>
          </cell>
          <cell r="J503" t="str">
            <v>https://articulo.mercadolibre.com.ar/MLA-833850207-interruptor-punto-superficial-blanco-exterior-tekna-kalop-_JM#position=9&amp;type=pad&amp;tracking_id=77900d95-dea0-4545-8892-f0e59b286e26&amp;is_advertising=true&amp;ad_domain=VQCATCORE_LST&amp;ad_position=9&amp;ad_click_id=MzllYTlhMzktNjcxMC00MGQzLThkMTctYjhjM2NhZjgxZDQy</v>
          </cell>
        </row>
        <row r="504">
          <cell r="A504" t="str">
            <v>I1528</v>
          </cell>
          <cell r="B504" t="str">
            <v>Luminaria Doble Tubo LED 2x20W IP68 APE</v>
          </cell>
          <cell r="C504" t="str">
            <v>u</v>
          </cell>
          <cell r="D504">
            <v>32727.272700000001</v>
          </cell>
          <cell r="E504">
            <v>44044</v>
          </cell>
          <cell r="F504" t="str">
            <v>MERCADO LIBRE</v>
          </cell>
          <cell r="G504" t="str">
            <v>01_MATERIALES</v>
          </cell>
          <cell r="H504" t="str">
            <v>ELECTRICIDAD</v>
          </cell>
          <cell r="J504" t="str">
            <v>https://articulo.mercadolibre.com.ar/MLA-800903520-luminaria-tubular-anti-explosiva-_JM?quantity=1#position=2&amp;type=item&amp;tracking_id=64e703d2-8cbf-4cde-9b27-d33684774b6482d9-4b17-a480-32354df9865c</v>
          </cell>
        </row>
        <row r="505">
          <cell r="A505" t="str">
            <v>I1529</v>
          </cell>
          <cell r="B505" t="str">
            <v>Toma Corriente Doble Completo</v>
          </cell>
          <cell r="C505" t="str">
            <v>u</v>
          </cell>
          <cell r="D505">
            <v>106.6116</v>
          </cell>
          <cell r="E505">
            <v>44044</v>
          </cell>
          <cell r="F505" t="str">
            <v>MERCADO LIBRE</v>
          </cell>
          <cell r="G505" t="str">
            <v>01_MATERIALES</v>
          </cell>
          <cell r="H505" t="str">
            <v>ELECTRICIDAD</v>
          </cell>
          <cell r="J505" t="str">
            <v>https://articulo.mercadolibre.com.ar/MLA-763043542-toma-corriente-doble-completo-jeluz-armado-toma-_JM?searchVariation=33735459126&amp;quantity=1&amp;variation=33735459126#searchVariation=33735459126&amp;position=1&amp;type=item&amp;tracking_id=a128e76f-320b-495f-8d30-f46515be06cf</v>
          </cell>
        </row>
        <row r="506">
          <cell r="A506" t="str">
            <v>I1530</v>
          </cell>
          <cell r="B506" t="str">
            <v xml:space="preserve">Caño de acero galvanizado de 6" espesor 4 mm </v>
          </cell>
          <cell r="C506" t="str">
            <v>ml</v>
          </cell>
          <cell r="D506">
            <v>5818.2075000000004</v>
          </cell>
          <cell r="E506">
            <v>44062</v>
          </cell>
          <cell r="F506" t="str">
            <v>TUBOS RENARD</v>
          </cell>
          <cell r="G506" t="str">
            <v>01_MATERIALES</v>
          </cell>
          <cell r="H506" t="str">
            <v>ACERO</v>
          </cell>
          <cell r="J506">
            <v>61.5</v>
          </cell>
        </row>
        <row r="507">
          <cell r="A507" t="str">
            <v>I1531</v>
          </cell>
          <cell r="B507" t="str">
            <v>Marco y Tapa de Cámara de Inspección 60x60</v>
          </cell>
          <cell r="C507" t="str">
            <v>u</v>
          </cell>
          <cell r="D507">
            <v>2140.4958999999999</v>
          </cell>
          <cell r="E507">
            <v>44044</v>
          </cell>
          <cell r="F507" t="str">
            <v>MERCADO LIBRE</v>
          </cell>
          <cell r="G507" t="str">
            <v>01_MATERIALES</v>
          </cell>
          <cell r="H507" t="str">
            <v>ACERO</v>
          </cell>
          <cell r="J507" t="str">
            <v>https://articulo.mercadolibre.com.ar/MLA-627618322-la-mejor-tapa-camara-septica-cloacal-superreforzada-60x60-_JM?quantity=1&amp;variation=21202873551#position=3&amp;type=item&amp;tracking_id=4973f0df-c9a4-4997-8c2e-c0f9aa834359</v>
          </cell>
        </row>
        <row r="508">
          <cell r="A508" t="str">
            <v>I1532</v>
          </cell>
          <cell r="B508" t="str">
            <v>Pileta de patio 20x20</v>
          </cell>
          <cell r="C508" t="str">
            <v>u</v>
          </cell>
          <cell r="D508">
            <v>580.99170000000004</v>
          </cell>
          <cell r="E508">
            <v>44044</v>
          </cell>
          <cell r="F508" t="str">
            <v>MERCADO LIBRE</v>
          </cell>
          <cell r="G508" t="str">
            <v>01_MATERIALES</v>
          </cell>
          <cell r="H508" t="str">
            <v>INST. PLUVIAL</v>
          </cell>
          <cell r="J508" t="str">
            <v>https://articulo.mercadolibre.com.ar/MLA-629996627-pileta-patio-20-x-20-pvc-de-32-desengrasadora-2-entradas-_JM?quantity=1#reco_item_pos=1&amp;reco_backend=machinalis-pads&amp;reco_backend_type=low_level&amp;reco_client=search-pads-btm&amp;reco_id=7b93210c-2f15-4936-9544-68c406bda3a8&amp;is_advertising=true&amp;ad_domain=SEARCHDESKTOP_BTM&amp;ad_position=2&amp;ad_click_id=MGVkOTNkNWYtNDlmMS00MzU0LWI2NjctMzg4ODYwMzA2MTM0</v>
          </cell>
        </row>
        <row r="509">
          <cell r="A509" t="str">
            <v>I1533</v>
          </cell>
          <cell r="B509" t="str">
            <v>Fabricación de Estructura metálicas Depósito de Lubricantes</v>
          </cell>
          <cell r="C509" t="str">
            <v>gl</v>
          </cell>
          <cell r="D509">
            <v>659770</v>
          </cell>
          <cell r="E509">
            <v>43910.369386574072</v>
          </cell>
          <cell r="F509" t="str">
            <v>SIN FUENTE</v>
          </cell>
          <cell r="G509" t="str">
            <v>04_SUBCONTRATOS</v>
          </cell>
          <cell r="H509" t="str">
            <v>ESTRUCTURAS METÁLICAS</v>
          </cell>
          <cell r="J509">
            <v>8500</v>
          </cell>
        </row>
        <row r="510">
          <cell r="A510" t="str">
            <v>I1534</v>
          </cell>
          <cell r="B510" t="str">
            <v>Gancho Para Techo Tipo L (180mm x 70mm) Con Arandela Y Tuerca</v>
          </cell>
          <cell r="C510" t="str">
            <v>u</v>
          </cell>
          <cell r="D510">
            <v>16.363600000000002</v>
          </cell>
          <cell r="E510">
            <v>44044</v>
          </cell>
          <cell r="F510" t="str">
            <v>MERCADO LIBRE</v>
          </cell>
          <cell r="G510" t="str">
            <v>01_MATERIALES</v>
          </cell>
          <cell r="H510" t="str">
            <v>ACERO</v>
          </cell>
          <cell r="J510" t="str">
            <v>https://articulo.mercadolibre.com.ar/MLA-800973288-gancho-para-techo-tipo-l-con-arandela-y-tuerca-hex-x-10-und-_JM?quantity=1#position=11&amp;type=item&amp;tracking_id=5a85e079-5179-4050-9dbe-5ac294d4775b</v>
          </cell>
        </row>
        <row r="511">
          <cell r="A511" t="str">
            <v>I1535</v>
          </cell>
          <cell r="B511" t="str">
            <v>Porcelanato Pulido Beige 60x60</v>
          </cell>
          <cell r="C511" t="str">
            <v>m2</v>
          </cell>
          <cell r="D511">
            <v>825.61980000000005</v>
          </cell>
          <cell r="E511">
            <v>44044</v>
          </cell>
          <cell r="F511" t="str">
            <v>MERCADO LIBRE</v>
          </cell>
          <cell r="G511" t="str">
            <v>01_MATERIALES</v>
          </cell>
          <cell r="H511" t="str">
            <v>PISOS</v>
          </cell>
          <cell r="J511" t="str">
            <v>https://articulo.mercadolibre.com.ar/MLA-629229615-porcelanato-pulido-beige-60x60-antimancha-import-1ra-calidad-_JM?quantity=1#position=4&amp;type=item&amp;tracking_id=46882688-4d8f-4c91-851f-f5f4013fc1bb</v>
          </cell>
        </row>
        <row r="512">
          <cell r="A512" t="str">
            <v>I1536</v>
          </cell>
          <cell r="B512" t="str">
            <v>Alquiler de cuerpo de andamio sin tablón</v>
          </cell>
          <cell r="C512" t="str">
            <v>día</v>
          </cell>
          <cell r="D512">
            <v>330.57851239669424</v>
          </cell>
          <cell r="E512">
            <v>44020.850844907407</v>
          </cell>
          <cell r="F512" t="str">
            <v>MERCADO LIBRE</v>
          </cell>
          <cell r="G512" t="str">
            <v>04_SUBCONTRATOS</v>
          </cell>
          <cell r="H512" t="str">
            <v>ALQUILER DE EQUIPOS</v>
          </cell>
          <cell r="J512" t="str">
            <v>https://servicio.mercadolibre.com.ar/MLA-836312497-alquiler-andamios-tubulares-entrega-en-obra-caba-y-gba-_JM#position=5&amp;type=item&amp;tracking_id=cedb3025-fd9d-45e0-ac33-6bb371e28350</v>
          </cell>
        </row>
        <row r="513">
          <cell r="A513" t="str">
            <v>I1537</v>
          </cell>
          <cell r="B513" t="str">
            <v>Alquiler Andamios 2 Cuerpos 2 Tablones + Entrega En C.a.b.a</v>
          </cell>
          <cell r="C513" t="str">
            <v>día</v>
          </cell>
          <cell r="D513">
            <v>1983.4710743801654</v>
          </cell>
          <cell r="E513">
            <v>44020.850902777776</v>
          </cell>
          <cell r="F513" t="str">
            <v>MERCADO LIBRE</v>
          </cell>
          <cell r="G513" t="str">
            <v>04_SUBCONTRATOS</v>
          </cell>
          <cell r="H513" t="str">
            <v>ALQUILER DE EQUIPOS</v>
          </cell>
          <cell r="J513" t="str">
            <v>https://servicio.mercadolibre.com.ar/MLA-839445074-alquiler-andamios-2-cuerpos-2-tablones-entrega-en-caba-_JM#position=2&amp;type=item&amp;tracking_id=cedb3025-fd9d-45e0-ac33-6bb371e28350</v>
          </cell>
        </row>
        <row r="514">
          <cell r="A514" t="str">
            <v>I1538</v>
          </cell>
          <cell r="B514" t="str">
            <v>Alquiler Bobcat Minipala con chofer y combustible</v>
          </cell>
          <cell r="C514" t="str">
            <v>día</v>
          </cell>
          <cell r="D514">
            <v>7438.0165289256202</v>
          </cell>
          <cell r="E514">
            <v>44020.850960648146</v>
          </cell>
          <cell r="F514" t="str">
            <v>MERCADO LIBRE</v>
          </cell>
          <cell r="G514" t="str">
            <v>04_SUBCONTRATOS</v>
          </cell>
          <cell r="H514" t="str">
            <v>ALQUILER DE EQUIPOS</v>
          </cell>
          <cell r="J514" t="str">
            <v>https://servicio.mercadolibre.com.ar/MLA-841842353-alquiler-bobcat-minipala-accesorios-martillo-vial-chain-_JM#position=16&amp;type=item&amp;tracking_id=9dee736f-ce9c-44e2-93b8-6a4a74455947</v>
          </cell>
        </row>
        <row r="515">
          <cell r="A515" t="str">
            <v>I1539</v>
          </cell>
          <cell r="B515" t="str">
            <v>Alquiler de martillo demoledor</v>
          </cell>
          <cell r="C515" t="str">
            <v>día</v>
          </cell>
          <cell r="D515">
            <v>1404.9586776859505</v>
          </cell>
          <cell r="E515">
            <v>44044</v>
          </cell>
          <cell r="F515" t="str">
            <v>MERCADO LIBRE</v>
          </cell>
          <cell r="G515" t="str">
            <v>04_SUBCONTRATOS</v>
          </cell>
          <cell r="H515" t="str">
            <v>ALQUILER DE EQUIPOS</v>
          </cell>
          <cell r="J515" t="str">
            <v>https://servicio.mercadolibre.com.ar/MLA-864126388-alquiler-de-martillo-demoledor-electrico-bosch-rotomartillo-_JM#position=4&amp;type=item&amp;tracking_id=8c98afd4-cf99-4ded-a494-186f9f3db568_JM#position=1&amp;type=item&amp;tracking_id=57155d6a-3a47-4339-8d25-c795469b1401_JM#position=12&amp;type=item&amp;tracking_id=54a34623-c867-4314-a73d-508398853f72</v>
          </cell>
        </row>
        <row r="516">
          <cell r="A516" t="str">
            <v>I1540</v>
          </cell>
          <cell r="B516" t="str">
            <v>Martillo Eléctrico</v>
          </cell>
          <cell r="C516" t="str">
            <v>hs</v>
          </cell>
          <cell r="D516">
            <v>58.137380000000007</v>
          </cell>
          <cell r="E516">
            <v>44062</v>
          </cell>
          <cell r="F516" t="str">
            <v>Maquinas</v>
          </cell>
          <cell r="G516" t="str">
            <v>03_EQUIPOS</v>
          </cell>
          <cell r="H516" t="str">
            <v>COSTO</v>
          </cell>
          <cell r="J516" t="str">
            <v>E15</v>
          </cell>
        </row>
        <row r="517">
          <cell r="A517" t="str">
            <v>I1541</v>
          </cell>
          <cell r="B517" t="str">
            <v>Andamio pesado, esp. 2mm, de 1. 30 de ancho x 2.50 de largo x 1.90 de alto</v>
          </cell>
          <cell r="C517" t="str">
            <v>hs</v>
          </cell>
          <cell r="D517">
            <v>1.1877880138120001</v>
          </cell>
          <cell r="E517">
            <v>44062</v>
          </cell>
          <cell r="F517" t="str">
            <v>Maquinas</v>
          </cell>
          <cell r="G517" t="str">
            <v>03_EQUIPOS</v>
          </cell>
          <cell r="H517" t="str">
            <v>COSTO</v>
          </cell>
          <cell r="J517" t="str">
            <v>E40</v>
          </cell>
        </row>
        <row r="518">
          <cell r="A518" t="str">
            <v>I1542</v>
          </cell>
          <cell r="B518" t="str">
            <v>Bloque De Cemento 10x20x40</v>
          </cell>
          <cell r="C518" t="str">
            <v>u</v>
          </cell>
          <cell r="D518">
            <v>28.090900000000001</v>
          </cell>
          <cell r="E518">
            <v>44044</v>
          </cell>
          <cell r="F518" t="str">
            <v>MERCADO LIBRE</v>
          </cell>
          <cell r="G518" t="str">
            <v>01_MATERIALES</v>
          </cell>
          <cell r="H518" t="str">
            <v>AGLOMERANTES</v>
          </cell>
          <cell r="J518" t="str">
            <v>https://articulo.mercadolibre.com.ar/MLA-770191834-bloque-de-cemento-y-ceniza-ecobloque-10x20x40-_JM#position=5&amp;type=item&amp;tracking_id=49dc4349-fad1-4425-918c-faf9b502d59b</v>
          </cell>
        </row>
        <row r="519">
          <cell r="A519" t="str">
            <v>I1543</v>
          </cell>
          <cell r="B519" t="str">
            <v>Encofrado metálico amortización por m3</v>
          </cell>
          <cell r="C519" t="str">
            <v>m3</v>
          </cell>
          <cell r="D519">
            <v>1552.4</v>
          </cell>
          <cell r="E519">
            <v>44062</v>
          </cell>
          <cell r="F519" t="str">
            <v>ESTIMADO</v>
          </cell>
          <cell r="G519" t="str">
            <v>01_MATERIALES</v>
          </cell>
          <cell r="H519" t="str">
            <v>AMORTIZACIÓN</v>
          </cell>
          <cell r="J519">
            <v>20</v>
          </cell>
        </row>
        <row r="520">
          <cell r="A520" t="str">
            <v>I1544</v>
          </cell>
          <cell r="B520" t="str">
            <v>Sika Flex Sellador Gris X 300 Grs (600 cc)</v>
          </cell>
          <cell r="C520" t="str">
            <v>u</v>
          </cell>
          <cell r="D520">
            <v>657.22310000000004</v>
          </cell>
          <cell r="E520">
            <v>44044</v>
          </cell>
          <cell r="F520" t="str">
            <v>MERCADO LIBRE</v>
          </cell>
          <cell r="G520" t="str">
            <v>01_MATERIALES</v>
          </cell>
          <cell r="H520" t="str">
            <v>AISLACION HIDRAULICA</v>
          </cell>
          <cell r="J520" t="str">
            <v>https://articulo.mercadolibre.com.ar/MLA-740713321-sika-flex-sellador-gris-x-300-grs-_JM?quantity=1#position=1&amp;type=item&amp;tracking_id=7c6a30d4-5a74-4697-9bdc-c3e0c25e83b8</v>
          </cell>
        </row>
        <row r="521">
          <cell r="A521" t="str">
            <v>I1545</v>
          </cell>
          <cell r="B521" t="str">
            <v>Mosaico granítico 40 x 40</v>
          </cell>
          <cell r="C521" t="str">
            <v>m2</v>
          </cell>
          <cell r="D521">
            <v>784.29750000000001</v>
          </cell>
          <cell r="E521">
            <v>44044</v>
          </cell>
          <cell r="F521" t="str">
            <v>MERCADO LIBRE</v>
          </cell>
          <cell r="G521" t="str">
            <v>01_MATERIALES</v>
          </cell>
          <cell r="H521" t="str">
            <v>PISOS</v>
          </cell>
          <cell r="J521" t="str">
            <v>https://articulo.mercadolibre.com.ar/MLA-794777989-mosaico-40x40-granitico-interior-blanco-precio-mt2-_JM?searchVariation=39275831623&amp;quantity=1&amp;variation=39275831623#searchVariation=39275831623&amp;position=2&amp;type=item&amp;tracking_id=5b8a1a16-4358-4994-9fa5-f842a002bd29</v>
          </cell>
        </row>
        <row r="522">
          <cell r="A522" t="str">
            <v>I1546</v>
          </cell>
          <cell r="B522" t="str">
            <v>Grampa Omega 3 Pulgadas Galvanizada</v>
          </cell>
          <cell r="C522" t="str">
            <v>u</v>
          </cell>
          <cell r="D522">
            <v>31.405000000000001</v>
          </cell>
          <cell r="E522">
            <v>44044</v>
          </cell>
          <cell r="F522" t="str">
            <v>MERCADO LIBRE</v>
          </cell>
          <cell r="G522" t="str">
            <v>01_MATERIALES</v>
          </cell>
          <cell r="H522" t="str">
            <v>ANCLAJES</v>
          </cell>
          <cell r="J522" t="str">
            <v>https://articulo.mercadolibre.com.ar/MLA-817021110-grampa-omega-3-pulgadas-galvanizada-_JM?quantity=1#position=1&amp;type=item&amp;tracking_id=ed328678-d2ed-48ea-b823-d1c0d36cbb69</v>
          </cell>
        </row>
        <row r="523">
          <cell r="A523" t="str">
            <v>I1547</v>
          </cell>
          <cell r="B523" t="str">
            <v>Grampa Omega 4 Pulgadas Galvanizada</v>
          </cell>
          <cell r="C523" t="str">
            <v>u</v>
          </cell>
          <cell r="D523">
            <v>66.909099999999995</v>
          </cell>
          <cell r="E523">
            <v>44044</v>
          </cell>
          <cell r="F523" t="str">
            <v>MERCADO LIBRE</v>
          </cell>
          <cell r="G523" t="str">
            <v>01_MATERIALES</v>
          </cell>
          <cell r="H523" t="str">
            <v>ANCLAJES</v>
          </cell>
          <cell r="J523" t="str">
            <v>https://articulo.mercadolibre.com.ar/MLA-852073696-grampa-omega-pcano-chapa-4-_JM?quantity=1#position=2&amp;type=item&amp;tracking_id=c8d98b8a-9b57-4577-b74d-4fc9c0c8f15a</v>
          </cell>
        </row>
        <row r="524">
          <cell r="A524" t="str">
            <v>I1548</v>
          </cell>
          <cell r="B524" t="str">
            <v>Rejilla de acero galvanizada ancho 15 cm con marco</v>
          </cell>
          <cell r="C524" t="str">
            <v>ml</v>
          </cell>
          <cell r="D524">
            <v>2552.3802000000001</v>
          </cell>
          <cell r="E524">
            <v>44044</v>
          </cell>
          <cell r="F524" t="str">
            <v>MERCADO LIBRE</v>
          </cell>
          <cell r="G524" t="str">
            <v>01_MATERIALES</v>
          </cell>
          <cell r="H524" t="str">
            <v>ACERO</v>
          </cell>
          <cell r="J524" t="str">
            <v>https://articulo.mercadolibre.com.ar/MLA-615390817-rejilla-de-desague-guardaganado-15cm-galvanizadas-con-marco-ed-r150g-_JM#position=6&amp;type=item&amp;tracking_id=8999e7fe-20d9-40fc-ad85-3947669a6031</v>
          </cell>
        </row>
        <row r="525">
          <cell r="A525" t="str">
            <v>I1549</v>
          </cell>
          <cell r="B525" t="str">
            <v>Rejilla de acero inoxidable de 15 x 15 cm</v>
          </cell>
          <cell r="C525" t="str">
            <v>ml</v>
          </cell>
          <cell r="D525">
            <v>251.67769999999999</v>
          </cell>
          <cell r="E525">
            <v>44044</v>
          </cell>
          <cell r="F525" t="str">
            <v>MERCADO LIBRE</v>
          </cell>
          <cell r="G525" t="str">
            <v>01_MATERIALES</v>
          </cell>
          <cell r="H525" t="str">
            <v>ACERO</v>
          </cell>
          <cell r="J525" t="str">
            <v>https://articulo.mercadolibre.com.ar/MLA-624958850-rejilla-acero-inoxidable-para-piso-15x15-cm-casa-scalise-_JM?quantity=1#position=6&amp;type=item&amp;tracking_id=6dcb8b88-92b9-43a8-9ea0-6e276291b0d1</v>
          </cell>
        </row>
        <row r="526">
          <cell r="A526" t="str">
            <v>I1550</v>
          </cell>
          <cell r="B526" t="str">
            <v>Tanque de acero inoxidable de 1000 litros</v>
          </cell>
          <cell r="C526" t="str">
            <v>u</v>
          </cell>
          <cell r="D526">
            <v>12075.2066</v>
          </cell>
          <cell r="E526">
            <v>44044</v>
          </cell>
          <cell r="F526" t="str">
            <v>MERCADO LIBRE</v>
          </cell>
          <cell r="G526" t="str">
            <v>01_MATERIALES</v>
          </cell>
          <cell r="H526" t="str">
            <v>ACERO</v>
          </cell>
          <cell r="J526" t="str">
            <v>https://articulo.mercadolibre.com.ar/MLA-605086701-tanque-agua-acero-inoxidable-1000-lts-affinity-home-_JM?quantity=1#position=8&amp;type=pad&amp;tracking_id=f60d98c8-7bef-405b-8cf8-40598415901d&amp;is_advertising=true&amp;ad_domain=VQCATCORE_LST&amp;ad_position=8&amp;ad_click_id=MTJlOTU4YzEtMTdjNC00ZDc1LWI1ZWEtNTUxOTMxZWUxNTI0</v>
          </cell>
        </row>
        <row r="527">
          <cell r="A527" t="str">
            <v>I1551</v>
          </cell>
          <cell r="B527" t="str">
            <v>Flotante mecánico de tanque</v>
          </cell>
          <cell r="C527" t="str">
            <v>u</v>
          </cell>
          <cell r="D527">
            <v>386.77690000000001</v>
          </cell>
          <cell r="E527">
            <v>44044</v>
          </cell>
          <cell r="F527" t="str">
            <v>MERCADO LIBRE</v>
          </cell>
          <cell r="G527" t="str">
            <v>01_MATERIALES</v>
          </cell>
          <cell r="H527" t="str">
            <v>ELECTRICIDAD</v>
          </cell>
          <cell r="J527" t="str">
            <v>https://articulo.mercadolibre.com.ar/MLA-832984213-automatico-de-tanque-p-1001-con-sistema-mecanico-metaplast-_JM?quantity=1#position=2&amp;type=item&amp;tracking_id=1ea7546d-756c-48f6-8ab5-603e2bc4b553</v>
          </cell>
        </row>
        <row r="528">
          <cell r="A528" t="str">
            <v>I1552</v>
          </cell>
          <cell r="B528" t="str">
            <v>Caño de acero inoxidable de 2" esp 2,5 mm (3,10 kg/ml)</v>
          </cell>
          <cell r="C528" t="str">
            <v>ml</v>
          </cell>
          <cell r="D528">
            <v>3297.5207</v>
          </cell>
          <cell r="E528">
            <v>44044</v>
          </cell>
          <cell r="F528" t="str">
            <v>MERCADO LIBRE</v>
          </cell>
          <cell r="G528" t="str">
            <v>01_MATERIALES</v>
          </cell>
          <cell r="H528" t="str">
            <v>ACERO</v>
          </cell>
          <cell r="J528" t="str">
            <v>https://articulo.mercadolibre.com.ar/MLA-614907103-baranda-pasamanos-acero-inoxidable-50-x-1-metro-_JM?searchVariation=34158683215&amp;quantity=1&amp;variation=34158683215#searchVariation=34158683215&amp;position=7&amp;type=item&amp;tracking_id=d756d118-3ccb-417d-86d0-dabe5b6c0c65</v>
          </cell>
        </row>
        <row r="529">
          <cell r="A529" t="str">
            <v>I1553</v>
          </cell>
          <cell r="B529" t="str">
            <v>Chapa lisa Nro 18, esp. 1,25 mm de 1 x 2 metros (20 kg/hoja)</v>
          </cell>
          <cell r="C529" t="str">
            <v>kg</v>
          </cell>
          <cell r="D529">
            <v>118.1818</v>
          </cell>
          <cell r="E529">
            <v>44044</v>
          </cell>
          <cell r="F529" t="str">
            <v>MERCADO LIBRE</v>
          </cell>
          <cell r="G529" t="str">
            <v>01_MATERIALES</v>
          </cell>
          <cell r="H529" t="str">
            <v>ACERO</v>
          </cell>
          <cell r="J529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30">
          <cell r="A530" t="str">
            <v>I1554</v>
          </cell>
          <cell r="B530" t="str">
            <v>Chapa lisa esp. 1/2" (98,13 kg/m2)</v>
          </cell>
          <cell r="C530" t="str">
            <v>kg</v>
          </cell>
          <cell r="D530">
            <v>118.1818</v>
          </cell>
          <cell r="E530">
            <v>44044</v>
          </cell>
          <cell r="F530" t="str">
            <v>MERCADO LIBRE</v>
          </cell>
          <cell r="G530" t="str">
            <v>01_MATERIALES</v>
          </cell>
          <cell r="H530" t="str">
            <v>ACERO</v>
          </cell>
          <cell r="J530" t="str">
            <v>https://articulo.mercadolibre.com.ar/MLA-610218366-chapa-lisa-del-18-125-mm-100x200mt-dd-laf-gramabi-hoja-calibre-18-laminada-en-frio-doble-decapada-1000-x-2000-mm-_JM?quantity=1#position=3&amp;type=item&amp;tracking_id=5c5be310-572d-46a8-8282-a2c03767550b</v>
          </cell>
        </row>
        <row r="531">
          <cell r="A531" t="str">
            <v>I1555</v>
          </cell>
          <cell r="B531" t="str">
            <v>IPN 160 x 6 mts (17,9 KG/ML)</v>
          </cell>
          <cell r="C531" t="str">
            <v>u</v>
          </cell>
          <cell r="D531">
            <v>11710.7438</v>
          </cell>
          <cell r="E531">
            <v>44044</v>
          </cell>
          <cell r="F531" t="str">
            <v>MERCADO LIBRE</v>
          </cell>
          <cell r="G531" t="str">
            <v>01_MATERIALES</v>
          </cell>
          <cell r="H531" t="str">
            <v>ACERO</v>
          </cell>
          <cell r="J531" t="str">
            <v>https://articulo.mercadolibre.com.ar/MLA-610218349-perfil-doble-t-del-16-ipn-160-en-barras-de-6-mt-gramabi-viga-acero-hierro-cortes-a-medida-estructura-resistencia-_JM?quantity=1&amp;variation=30998434298#position=1&amp;type=item&amp;tracking_id=5dc2dd8a-6fc3-4365-85d4-3aa4d187378a</v>
          </cell>
        </row>
        <row r="532">
          <cell r="A532" t="str">
            <v>I1556</v>
          </cell>
          <cell r="B532" t="str">
            <v>Caño Acqua System Pn20 50 Mm x 4 metros</v>
          </cell>
          <cell r="C532" t="str">
            <v>u</v>
          </cell>
          <cell r="D532">
            <v>1390.7025000000001</v>
          </cell>
          <cell r="E532">
            <v>44044</v>
          </cell>
          <cell r="F532" t="str">
            <v>MERCADO LIBRE</v>
          </cell>
          <cell r="G532" t="str">
            <v>01_MATERIALES</v>
          </cell>
          <cell r="H532" t="str">
            <v>INST. AGUA</v>
          </cell>
          <cell r="J532" t="str">
            <v>https://articulo.mercadolibre.com.ar/MLA-786843308-cano-acqua-system-pn20-50-mm-agua-caliente-termofusion-_JM?quantity=1&amp;variation=37191740112#position=1&amp;type=item&amp;tracking_id=3aef8e9e-d4f1-44fd-b91d-7584c688e1d4</v>
          </cell>
        </row>
        <row r="533">
          <cell r="A533" t="str">
            <v>I1557</v>
          </cell>
          <cell r="B533" t="str">
            <v>Caño Acqua System Pn20 40 Mm x 4 metros</v>
          </cell>
          <cell r="C533" t="str">
            <v>u</v>
          </cell>
          <cell r="D533">
            <v>925.61980000000005</v>
          </cell>
          <cell r="E533">
            <v>44044</v>
          </cell>
          <cell r="F533" t="str">
            <v>MERCADO LIBRE</v>
          </cell>
          <cell r="G533" t="str">
            <v>01_MATERIALES</v>
          </cell>
          <cell r="H533" t="str">
            <v>INST. AGUA</v>
          </cell>
          <cell r="J533" t="str">
            <v>https://articulo.mercadolibre.com.ar/MLA-781329540-cano-termofusion-acqua-system-pn-12-40mm-x-4-mts-_JM?quantity=1#position=1&amp;type=item&amp;tracking_id=aabe531d-01e1-469d-91df-5a13fdce88a2</v>
          </cell>
        </row>
        <row r="534">
          <cell r="A534" t="str">
            <v>I1558</v>
          </cell>
          <cell r="B534" t="str">
            <v>Caño Acqua System Pn20 25 Mm x 4 metros</v>
          </cell>
          <cell r="C534" t="str">
            <v>u</v>
          </cell>
          <cell r="D534">
            <v>454.5455</v>
          </cell>
          <cell r="E534">
            <v>44044</v>
          </cell>
          <cell r="F534" t="str">
            <v>MERCADO LIBRE</v>
          </cell>
          <cell r="G534" t="str">
            <v>01_MATERIALES</v>
          </cell>
          <cell r="H534" t="str">
            <v>INST. AGUA</v>
          </cell>
          <cell r="J534" t="str">
            <v>https://articulo.mercadolibre.com.ar/MLA-827251268-cano-termofusion-diam-25-pn20-x-4-mts-acquasystem-fusion-_JM?quantity=1#position=1&amp;type=item&amp;tracking_id=9ba7e91c-8703-4c0e-89e9-ea095177278a</v>
          </cell>
        </row>
        <row r="535">
          <cell r="A535" t="str">
            <v>I1559</v>
          </cell>
          <cell r="B535" t="str">
            <v>Caño Acqua System Pn20 20 Mm x 4 metros</v>
          </cell>
          <cell r="C535" t="str">
            <v>u</v>
          </cell>
          <cell r="D535">
            <v>352.89260000000002</v>
          </cell>
          <cell r="E535">
            <v>44044</v>
          </cell>
          <cell r="F535" t="str">
            <v>MERCADO LIBRE</v>
          </cell>
          <cell r="G535" t="str">
            <v>01_MATERIALES</v>
          </cell>
          <cell r="H535" t="str">
            <v>INST. AGUA</v>
          </cell>
          <cell r="J535" t="str">
            <v>https://articulo.mercadolibre.com.ar/MLA-614224646-cano-termofusion-diam-20-pn20-x-4-mts-acquasystem-fusion-_JM#position=1&amp;type=item&amp;tracking_id=77fddd98-c88c-4cf0-af89-95bcb3b8e235</v>
          </cell>
        </row>
        <row r="536">
          <cell r="A536" t="str">
            <v>I1560</v>
          </cell>
          <cell r="B536" t="str">
            <v>Marco y tapa Caja de Toma para conexión de Hidrolavadoras - Galvanizada en Caliente</v>
          </cell>
          <cell r="C536" t="str">
            <v>u</v>
          </cell>
          <cell r="D536">
            <v>15524</v>
          </cell>
          <cell r="E536">
            <v>43958.392175925925</v>
          </cell>
          <cell r="F536" t="str">
            <v>DOLARIZADO</v>
          </cell>
          <cell r="G536" t="str">
            <v>01_MATERIALES</v>
          </cell>
          <cell r="H536" t="str">
            <v>ACERO</v>
          </cell>
          <cell r="J536">
            <v>200</v>
          </cell>
        </row>
        <row r="537">
          <cell r="A537" t="str">
            <v>I1561</v>
          </cell>
          <cell r="B537" t="str">
            <v>Llave de paso Acqua System diam 25 mm(3/4")</v>
          </cell>
          <cell r="C537" t="str">
            <v>u</v>
          </cell>
          <cell r="D537">
            <v>490</v>
          </cell>
          <cell r="E537">
            <v>44044</v>
          </cell>
          <cell r="F537" t="str">
            <v>MERCADO LIBRE</v>
          </cell>
          <cell r="G537" t="str">
            <v>01_MATERIALES</v>
          </cell>
          <cell r="H537" t="str">
            <v>INST. AGUA</v>
          </cell>
          <cell r="J537" t="str">
            <v>https://articulo.mercadolibre.com.ar/MLA-699409585-llave-de-paso-acquasystem-25mm-34-_JM?quantity=1#position=1&amp;type=item&amp;tracking_id=29461657-dffa-44e9-a0c8-fb9dc65a4cbd</v>
          </cell>
        </row>
        <row r="538">
          <cell r="A538" t="str">
            <v>I1562</v>
          </cell>
          <cell r="B538" t="str">
            <v>Canilla de riego 3/4"</v>
          </cell>
          <cell r="C538" t="str">
            <v>u</v>
          </cell>
          <cell r="D538">
            <v>421.48759999999999</v>
          </cell>
          <cell r="E538">
            <v>44044</v>
          </cell>
          <cell r="F538" t="str">
            <v>MERCADO LIBRE</v>
          </cell>
          <cell r="G538" t="str">
            <v>01_MATERIALES</v>
          </cell>
          <cell r="H538" t="str">
            <v>INST. AGUA</v>
          </cell>
          <cell r="J538" t="str">
            <v>https://articulo.mercadolibre.com.ar/MLA-783304050-canilla-metal-riego-jardin-34-manija-palanca-_JM#position=2&amp;type=item&amp;tracking_id=1ec5df22-69d7-4259-aff5-06e26211dd61</v>
          </cell>
        </row>
        <row r="539">
          <cell r="A539" t="str">
            <v>I1563</v>
          </cell>
          <cell r="B539" t="str">
            <v>Válvula esclusa bronce 3/4"</v>
          </cell>
          <cell r="C539" t="str">
            <v>u</v>
          </cell>
          <cell r="D539">
            <v>545.45450000000005</v>
          </cell>
          <cell r="E539">
            <v>44044</v>
          </cell>
          <cell r="F539" t="str">
            <v>MERCADO LIBRE</v>
          </cell>
          <cell r="G539" t="str">
            <v>01_MATERIALES</v>
          </cell>
          <cell r="H539" t="str">
            <v>INST. AGUA</v>
          </cell>
          <cell r="J539" t="str">
            <v>https://articulo.mercadolibre.com.ar/MLA-827106813-valvula-esclusa-agua-riego-de-bronce-34-valforte-importad-_JM?quantity=1#position=1&amp;type=item&amp;tracking_id=eb1afb00-a07a-4206-8c73-8d6c4d900f2a</v>
          </cell>
        </row>
        <row r="540">
          <cell r="A540" t="str">
            <v>I1564</v>
          </cell>
          <cell r="B540" t="str">
            <v>Caño Negro Iram 2502 - 3" X 6.4 M - P/red De Incendio</v>
          </cell>
          <cell r="C540" t="str">
            <v>u</v>
          </cell>
          <cell r="D540">
            <v>8626.4462999999996</v>
          </cell>
          <cell r="E540">
            <v>44044</v>
          </cell>
          <cell r="F540" t="str">
            <v>MERCADO LIBRE</v>
          </cell>
          <cell r="G540" t="str">
            <v>01_MATERIALES</v>
          </cell>
          <cell r="H540" t="str">
            <v>INST. CONTRA INCENDIO</v>
          </cell>
          <cell r="J540" t="str">
            <v>https://articulo.mercadolibre.com.ar/MLA-830695341-cano-negro-iram-2502-3-x-64-m-pred-de-incendio-_JM?quantity=1#position=5&amp;type=item&amp;tracking_id=2b828a80-25f3-4dd2-97e6-4bfebdb5efa3</v>
          </cell>
        </row>
        <row r="541">
          <cell r="A541" t="str">
            <v>I1565</v>
          </cell>
          <cell r="B541" t="str">
            <v>Caño Negro Iram 2502 - 4" X 6.4 M - P/red De Incendio</v>
          </cell>
          <cell r="C541" t="str">
            <v>u</v>
          </cell>
          <cell r="D541">
            <v>12400</v>
          </cell>
          <cell r="E541">
            <v>44044</v>
          </cell>
          <cell r="F541" t="str">
            <v>MERCADO LIBRE</v>
          </cell>
          <cell r="G541" t="str">
            <v>01_MATERIALES</v>
          </cell>
          <cell r="H541" t="str">
            <v>INST. CONTRA INCENDIO</v>
          </cell>
          <cell r="J541" t="str">
            <v>https://articulo.mercadolibre.com.ar/MLA-830695386-cano-negro-iram-2502-4-x-64-m-pred-de-incendio-_JM?quantity=1#position=7&amp;type=item&amp;tracking_id=80718eef-d3d9-4018-ae8a-345d21c884ac</v>
          </cell>
        </row>
        <row r="542">
          <cell r="A542" t="str">
            <v>I1566</v>
          </cell>
          <cell r="B542" t="str">
            <v>Caño Negro Iram 2502 - 2" X 6.4 M - P/red De Incendio</v>
          </cell>
          <cell r="C542" t="str">
            <v>u</v>
          </cell>
          <cell r="D542">
            <v>5256.1983</v>
          </cell>
          <cell r="E542">
            <v>44044</v>
          </cell>
          <cell r="F542" t="str">
            <v>MERCADO LIBRE</v>
          </cell>
          <cell r="G542" t="str">
            <v>01_MATERIALES</v>
          </cell>
          <cell r="H542" t="str">
            <v>INST. CONTRA INCENDIO</v>
          </cell>
          <cell r="J542" t="str">
            <v>https://articulo.mercadolibre.com.ar/MLA-830695365-cano-negro-iram-2502-2-x-64-m-pred-de-incendio-_JM?quantity=1#position=6&amp;type=item&amp;tracking_id=2b828a80-25f3-4dd2-97e6-4bfebdb5efa3</v>
          </cell>
        </row>
        <row r="543">
          <cell r="A543" t="str">
            <v>I1567</v>
          </cell>
          <cell r="B543" t="str">
            <v>Caño Negro Iram 2502 - 2 1/2" X 6.4 M - P/red De Incendio</v>
          </cell>
          <cell r="C543" t="str">
            <v>u</v>
          </cell>
          <cell r="D543">
            <v>8015.7025000000003</v>
          </cell>
          <cell r="E543">
            <v>44044</v>
          </cell>
          <cell r="F543" t="str">
            <v>MERCADO LIBRE</v>
          </cell>
          <cell r="G543" t="str">
            <v>01_MATERIALES</v>
          </cell>
          <cell r="H543" t="str">
            <v>INST. CONTRA INCENDIO</v>
          </cell>
          <cell r="J543" t="str">
            <v>https://articulo.mercadolibre.com.ar/MLA-830698845-cano-negro-iram-2502-2-12-x-64-m-pred-de-incendio-_JM?quantity=1#position=8&amp;type=item&amp;tracking_id=2b828a80-25f3-4dd2-97e6-4bfebdb5efa3</v>
          </cell>
        </row>
        <row r="544">
          <cell r="A544" t="str">
            <v>I1568</v>
          </cell>
          <cell r="B544" t="str">
            <v>Caño Negro Iram 2502 -6" X 6.4 M - P/red De Incendio</v>
          </cell>
          <cell r="C544" t="str">
            <v>u</v>
          </cell>
          <cell r="D544">
            <v>23286</v>
          </cell>
          <cell r="E544">
            <v>43958.420671296299</v>
          </cell>
          <cell r="F544" t="str">
            <v>DOLARIZADO</v>
          </cell>
          <cell r="G544" t="str">
            <v>01_MATERIALES</v>
          </cell>
          <cell r="H544" t="str">
            <v>INST. CONTRA INCENDIO</v>
          </cell>
          <cell r="J544">
            <v>300</v>
          </cell>
        </row>
        <row r="545">
          <cell r="A545" t="str">
            <v>I1569</v>
          </cell>
          <cell r="B545" t="str">
            <v>Perfil L  1/2 X 1/8 x 12 mts (0,56 kg/ml)</v>
          </cell>
          <cell r="C545" t="str">
            <v>ml</v>
          </cell>
          <cell r="D545">
            <v>33.057899999999997</v>
          </cell>
          <cell r="E545">
            <v>44044</v>
          </cell>
          <cell r="F545" t="str">
            <v>MERCADO LIBRE</v>
          </cell>
          <cell r="G545" t="str">
            <v>01_MATERIALES</v>
          </cell>
          <cell r="H545" t="str">
            <v>ACERO</v>
          </cell>
          <cell r="J545" t="str">
            <v>https://articulo.mercadolibre.com.ar/MLA-610217937-angulo-de-hierro-12-x-18-gramabi-barra-de-6-mt-perfil-l-de-1270-x-320-mm-marco-reja-herreria-bastidor-lpn-90-_JM?quantity=1&amp;variation=29676144049#position=8&amp;type=pad&amp;tracking_id=e62be27a-c448-4ea2-8f08-c7a13d92250f&amp;is_advertising=true&amp;ad_domain=VQCATCORE_LST&amp;ad_position=8&amp;ad_click_id=YmM0MGRkYzMtMDYwNC00MThhLTk1ZTYtMDQwYWEwNmQ4ZTNi</v>
          </cell>
        </row>
        <row r="546">
          <cell r="A546" t="str">
            <v>I1570</v>
          </cell>
          <cell r="B546" t="str">
            <v>Caño Negro Iram 2502 -5" X 6.4 M - P/red De Incendio</v>
          </cell>
          <cell r="C546" t="str">
            <v>u</v>
          </cell>
          <cell r="D546">
            <v>20181.2</v>
          </cell>
          <cell r="E546">
            <v>43958.420671296299</v>
          </cell>
          <cell r="F546" t="str">
            <v>DOLARIZADO</v>
          </cell>
          <cell r="G546" t="str">
            <v>01_MATERIALES</v>
          </cell>
          <cell r="H546" t="str">
            <v>INST. CONTRA INCENDIO</v>
          </cell>
          <cell r="J546">
            <v>260</v>
          </cell>
        </row>
        <row r="547">
          <cell r="A547" t="str">
            <v>I1571</v>
          </cell>
          <cell r="B547" t="str">
            <v>Gabinete de incendio para manguera</v>
          </cell>
          <cell r="C547" t="str">
            <v>u</v>
          </cell>
          <cell r="D547">
            <v>2313.2231000000002</v>
          </cell>
          <cell r="E547">
            <v>44044</v>
          </cell>
          <cell r="F547" t="str">
            <v>MERCADO LIBRE</v>
          </cell>
          <cell r="G547" t="str">
            <v>01_MATERIALES</v>
          </cell>
          <cell r="H547" t="str">
            <v>INST. CONTRA INCENDIO</v>
          </cell>
          <cell r="J547" t="str">
            <v>https://articulo.mercadolibre.com.ar/MLA-628296013-gabinete-interior-manguera-incendio-1-34-445mm-factura-a-_JM?quantity=1#position=5&amp;type=item&amp;tracking_id=bddb3d67-f664-409e-a0ec-008c81549f96</v>
          </cell>
        </row>
        <row r="548">
          <cell r="A548" t="str">
            <v>I1572</v>
          </cell>
          <cell r="B548" t="str">
            <v>Válvula tipo teatro de incendio 2 1/2"</v>
          </cell>
          <cell r="C548" t="str">
            <v>u</v>
          </cell>
          <cell r="D548">
            <v>4322.3140000000003</v>
          </cell>
          <cell r="E548">
            <v>44044</v>
          </cell>
          <cell r="F548" t="str">
            <v>MERCADO LIBRE</v>
          </cell>
          <cell r="G548" t="str">
            <v>01_MATERIALES</v>
          </cell>
          <cell r="H548" t="str">
            <v>INST. CONTRA INCENDIO</v>
          </cell>
          <cell r="J548" t="str">
            <v>https://articulo.mercadolibre.com.ar/MLA-803435559-valvula-de-incendio-tipo-teatro-2-12-_JM?quantity=1#position=2&amp;type=item&amp;tracking_id=7c879ecd-2c96-4960-b49f-f3b00d0bbcd3</v>
          </cell>
        </row>
        <row r="549">
          <cell r="A549" t="str">
            <v>I1573</v>
          </cell>
          <cell r="B549" t="str">
            <v>Manguera de incendio 30 mts</v>
          </cell>
          <cell r="C549" t="str">
            <v>u</v>
          </cell>
          <cell r="D549">
            <v>8057.0248000000001</v>
          </cell>
          <cell r="E549">
            <v>44044</v>
          </cell>
          <cell r="F549" t="str">
            <v>MERCADO LIBRE</v>
          </cell>
          <cell r="G549" t="str">
            <v>01_MATERIALES</v>
          </cell>
          <cell r="H549" t="str">
            <v>INST. CONTRA INCENDIO</v>
          </cell>
          <cell r="J549" t="str">
            <v>https://articulo.mercadolibre.com.ar/MLA-851856369-manguera-de-incendio-2-12-63-mm-x-30-mt-consorcio-factura-a-_JM?quantity=1#position=3&amp;type=item&amp;tracking_id=5e134a7e-908c-4884-83a4-06498377a580</v>
          </cell>
        </row>
        <row r="550">
          <cell r="A550" t="str">
            <v>I1574</v>
          </cell>
          <cell r="B550" t="str">
            <v>Lanza Contra Incendio + Boquilla Chorro Niebla Bronce 1 3/4</v>
          </cell>
          <cell r="C550" t="str">
            <v>u</v>
          </cell>
          <cell r="D550">
            <v>3140.4958999999999</v>
          </cell>
          <cell r="E550">
            <v>44044</v>
          </cell>
          <cell r="F550" t="str">
            <v>MERCADO LIBRE</v>
          </cell>
          <cell r="G550" t="str">
            <v>01_MATERIALES</v>
          </cell>
          <cell r="H550" t="str">
            <v>INST. CONTRA INCENDIO</v>
          </cell>
          <cell r="J550" t="str">
            <v>https://articulo.mercadolibre.com.ar/MLA-812654981-lanza-contra-incendio-boquilla-chorro-niebla-bronce-1-34-_JM?quantity=1#position=2&amp;type=item&amp;tracking_id=de94ca63-2f56-4f24-9b2c-3f3a330054f3</v>
          </cell>
        </row>
        <row r="551">
          <cell r="A551" t="str">
            <v>I1575</v>
          </cell>
          <cell r="B551" t="str">
            <v>Llave Ajuste Uniones Manguera Incendio Gabinete</v>
          </cell>
          <cell r="C551" t="str">
            <v>u</v>
          </cell>
          <cell r="D551">
            <v>180.99170000000001</v>
          </cell>
          <cell r="E551">
            <v>44044</v>
          </cell>
          <cell r="F551" t="str">
            <v>MERCADO LIBRE</v>
          </cell>
          <cell r="G551" t="str">
            <v>01_MATERIALES</v>
          </cell>
          <cell r="H551" t="str">
            <v>INST. CONTRA INCENDIO</v>
          </cell>
          <cell r="J551" t="str">
            <v>https://articulo.mercadolibre.com.ar/MLA-664957968-llave-ajuste-uniones-manguera-incendio-gabinete-consorcio-_JM?quantity=1#position=2&amp;type=item&amp;tracking_id=f319b284-de07-464d-9832-4424bb2a37c3</v>
          </cell>
        </row>
        <row r="552">
          <cell r="A552" t="str">
            <v>I1576</v>
          </cell>
          <cell r="B552" t="str">
            <v>Barral Antipánico Jaque T290 Sin Llave Simple Hoja Push</v>
          </cell>
          <cell r="C552" t="str">
            <v>u</v>
          </cell>
          <cell r="D552">
            <v>3090.9090999999999</v>
          </cell>
          <cell r="E552">
            <v>44044</v>
          </cell>
          <cell r="F552" t="str">
            <v>MERCADO LIBRE</v>
          </cell>
          <cell r="G552" t="str">
            <v>01_MATERIALES</v>
          </cell>
          <cell r="H552" t="str">
            <v>HERRERIA</v>
          </cell>
          <cell r="J552" t="str">
            <v>https://articulo.mercadolibre.com.ar/MLA-726558571-barral-antipanico-jaque-t290-sin-llave-simple-hoja-push-_JM?quantity=1&amp;variation=37640960387#position=2&amp;type=item&amp;tracking_id=a973d3b5-17c5-4ce5-ad40-8666979cae98</v>
          </cell>
        </row>
        <row r="553">
          <cell r="A553" t="str">
            <v>I1577</v>
          </cell>
          <cell r="B553" t="str">
            <v>Hierro procesado en taller y galvanizado, sin colocar</v>
          </cell>
          <cell r="C553" t="str">
            <v>kg</v>
          </cell>
          <cell r="D553">
            <v>434.67200000000003</v>
          </cell>
          <cell r="E553">
            <v>43958.588807870372</v>
          </cell>
          <cell r="F553" t="str">
            <v>estimado</v>
          </cell>
          <cell r="G553" t="str">
            <v>01_MATERIALES</v>
          </cell>
          <cell r="H553" t="str">
            <v>HERRERIA</v>
          </cell>
          <cell r="J553" t="str">
            <v>5,6 dolares el kg</v>
          </cell>
        </row>
        <row r="554">
          <cell r="A554" t="str">
            <v>I1578</v>
          </cell>
          <cell r="B554" t="str">
            <v xml:space="preserve">Anclajes Hiliti </v>
          </cell>
          <cell r="C554" t="str">
            <v>u</v>
          </cell>
          <cell r="D554">
            <v>45.45</v>
          </cell>
          <cell r="E554">
            <v>43958.588807870372</v>
          </cell>
          <cell r="F554" t="str">
            <v>hilti</v>
          </cell>
          <cell r="G554" t="str">
            <v>01_MATERIALES</v>
          </cell>
          <cell r="H554" t="str">
            <v>HERRERIA</v>
          </cell>
          <cell r="J554" t="str">
            <v>https://www.hilti.com.ar/c/CLS_FASTENER_7135/CLS_SCREW_ANCHORS_7135/r6254?CHD_ANCHOR_LENGTH=120%20mm&amp;combo_content=1a65c78fe45bc3dcef0897da28361ee4&amp;itemCode=381403</v>
          </cell>
        </row>
        <row r="555">
          <cell r="A555" t="str">
            <v>I1579</v>
          </cell>
          <cell r="B555" t="str">
            <v>Esmalte Epoxi Plus Protection Gris Hielo 4l (rinde 10 m2)</v>
          </cell>
          <cell r="C555" t="str">
            <v>u</v>
          </cell>
          <cell r="D555">
            <v>4495.9339</v>
          </cell>
          <cell r="E555">
            <v>44044</v>
          </cell>
          <cell r="F555" t="str">
            <v>MERCADO LIBRE</v>
          </cell>
          <cell r="G555" t="str">
            <v>01_MATERIALES</v>
          </cell>
          <cell r="H555" t="str">
            <v>PINTURAS</v>
          </cell>
          <cell r="J555" t="str">
            <v>https://articulo.mercadolibre.com.ar/MLA-830663285-esmalte-epoxi-plus-protection-gris-hielo-4l-18-cuotas-sint-_JM?quantity=1#position=1&amp;type=item&amp;tracking_id=7e3ef0f4-90b2-4067-b025-e1dcbe7dd860</v>
          </cell>
        </row>
        <row r="556">
          <cell r="A556" t="str">
            <v>I1580</v>
          </cell>
          <cell r="B556" t="str">
            <v>Esmalte Poliuretanico Plus Protection Blanco 4 Lt (rinde 10 m2)</v>
          </cell>
          <cell r="C556" t="str">
            <v>u</v>
          </cell>
          <cell r="D556">
            <v>4091.7354999999998</v>
          </cell>
          <cell r="E556">
            <v>44044</v>
          </cell>
          <cell r="F556" t="str">
            <v>MERCADO LIBRE</v>
          </cell>
          <cell r="G556" t="str">
            <v>01_MATERIALES</v>
          </cell>
          <cell r="H556" t="str">
            <v>PINTURAS</v>
          </cell>
          <cell r="J556" t="str">
            <v>https://articulo.mercadolibre.com.ar/MLA-635156774-esmalte-poliuretanico-plus-protection-blanco-4-lt-alba-_JM?matt_tool=26190581&amp;matt_word&amp;gclid=CjwKCAjw4871BRAjEiwAbxXi23DSx_BAiWO5zs5NV-JAJbaP_d4zPADFTNpKBIymBDKUTuu1dEdCTBoCkxcQAvD_BwE&amp;quantity=1&amp;variation=28794255130</v>
          </cell>
        </row>
        <row r="557">
          <cell r="A557" t="str">
            <v>I1581</v>
          </cell>
          <cell r="B557" t="str">
            <v>Sikaguard Max Impermeabilizante Hormigon Y Piedra 20kg (0,5 lts/m2/mano)</v>
          </cell>
          <cell r="C557" t="str">
            <v>U</v>
          </cell>
          <cell r="D557">
            <v>8528.9256000000005</v>
          </cell>
          <cell r="E557">
            <v>44044</v>
          </cell>
          <cell r="F557" t="str">
            <v>MERCADO LIBRE</v>
          </cell>
          <cell r="G557" t="str">
            <v>01_MATERIALES</v>
          </cell>
          <cell r="H557" t="str">
            <v>PINTURAS</v>
          </cell>
          <cell r="J557" t="str">
            <v>https://articulo.mercadolibre.com.ar/MLA-607165915-sikaguard-max-impermeabilizante-hormigon-y-piedra-20kg-prestigio-_JM?quantity=1#position=7&amp;type=item&amp;tracking_id=b573d813-c6aa-4c7d-adf8-86afddb80d68</v>
          </cell>
        </row>
        <row r="558">
          <cell r="A558" t="str">
            <v>I1582</v>
          </cell>
          <cell r="B558" t="str">
            <v>Laca Poliuretanica Piso X4 Litros + 1 Litro Diluyente (rinde 57 m2)</v>
          </cell>
          <cell r="C558" t="str">
            <v>u</v>
          </cell>
          <cell r="D558">
            <v>3707.4380000000001</v>
          </cell>
          <cell r="E558">
            <v>44044</v>
          </cell>
          <cell r="F558" t="str">
            <v>MERCADO LIBRE</v>
          </cell>
          <cell r="G558" t="str">
            <v>01_MATERIALES</v>
          </cell>
          <cell r="H558" t="str">
            <v>PINTURAS</v>
          </cell>
          <cell r="J558" t="str">
            <v>https://articulo.mercadolibre.com.ar/MLA-827105524-laca-poliuretanica-piso-x4-litros-1-litro-diluyente-oferta-_JM?searchVariation=50870907784&amp;variation=50870907784#searchVariation=50870907784&amp;position=2&amp;type=item&amp;tracking_id=76451349-bb45-44ba-b075-e5c60a5e69ef</v>
          </cell>
        </row>
        <row r="559">
          <cell r="A559" t="str">
            <v>I1583</v>
          </cell>
          <cell r="B559" t="str">
            <v>Camión volcador  Fiat Trakker 6x4 - 380 T38</v>
          </cell>
          <cell r="C559" t="str">
            <v>hs</v>
          </cell>
          <cell r="D559">
            <v>5152.1738999999998</v>
          </cell>
          <cell r="E559">
            <v>44062</v>
          </cell>
          <cell r="F559" t="str">
            <v>Maquinas</v>
          </cell>
          <cell r="G559" t="str">
            <v>03_EQUIPOS</v>
          </cell>
          <cell r="H559" t="str">
            <v>COSTO</v>
          </cell>
          <cell r="J559" t="str">
            <v>E20</v>
          </cell>
        </row>
        <row r="560">
          <cell r="A560" t="str">
            <v>I1584</v>
          </cell>
          <cell r="B560" t="str">
            <v>Membrana Flexible Bicomponente Sinteplast Construccion 32kg (rend. 2 kg/m2)</v>
          </cell>
          <cell r="C560" t="str">
            <v>u</v>
          </cell>
          <cell r="D560">
            <v>4206.6116000000002</v>
          </cell>
          <cell r="E560">
            <v>44044</v>
          </cell>
          <cell r="F560" t="str">
            <v>MERCADO LIBRE</v>
          </cell>
          <cell r="G560" t="str">
            <v>01_MATERIALES</v>
          </cell>
          <cell r="H560" t="str">
            <v>PINTURAS</v>
          </cell>
          <cell r="J560" t="str">
            <v>https://articulo.mercadolibre.com.ar/MLA-771868999-membrana-flexible-bicomponente-sinteplast-construccion-32kg-_JM?quantity=1#position=1&amp;type=item&amp;tracking_id=5646bf2d-d041-477c-ac28-90b29cff9e14</v>
          </cell>
        </row>
        <row r="561">
          <cell r="A561" t="str">
            <v>I1585</v>
          </cell>
          <cell r="B561" t="str">
            <v>Listón de madera de 1" x 1"</v>
          </cell>
          <cell r="C561" t="str">
            <v>ml</v>
          </cell>
          <cell r="D561">
            <v>24.793399999999998</v>
          </cell>
          <cell r="E561">
            <v>44044</v>
          </cell>
          <cell r="F561" t="str">
            <v>MERCADO LIBRE</v>
          </cell>
          <cell r="G561" t="str">
            <v>01_MATERIALES</v>
          </cell>
          <cell r="H561" t="str">
            <v>MADERAS</v>
          </cell>
          <cell r="J561" t="str">
            <v>https://articulo.mercadolibre.com.ar/MLA-603483135-listones-de-madera-1-x-1pulg-x-de-pino-d-dika-maderas-_JM#position=2&amp;type=item&amp;tracking_id=4734b3a4-3cbf-4b7f-abd4-dbf4295746a7</v>
          </cell>
        </row>
        <row r="562">
          <cell r="A562" t="str">
            <v>I1586</v>
          </cell>
          <cell r="B562" t="str">
            <v>Placa Durlock Aquaboard Exterior 12.5mm 1.20x2.40m</v>
          </cell>
          <cell r="C562" t="str">
            <v>U</v>
          </cell>
          <cell r="D562">
            <v>2595.0412999999999</v>
          </cell>
          <cell r="E562">
            <v>44044</v>
          </cell>
          <cell r="F562" t="str">
            <v>MERCADO LIBRE</v>
          </cell>
          <cell r="G562" t="str">
            <v>01_MATERIALES</v>
          </cell>
          <cell r="H562" t="str">
            <v>DURLOCK</v>
          </cell>
          <cell r="J562" t="str">
            <v>https://articulo.mercadolibre.com.ar/MLA-664000177-placa-durlock-aquaboard-exterior-125mm-120x240m-_JM?quantity=1#position=3&amp;type=item&amp;tracking_id=d3b64b45-79e3-462f-8223-578a84fd579d</v>
          </cell>
        </row>
        <row r="563">
          <cell r="A563" t="str">
            <v>I1587</v>
          </cell>
          <cell r="B563" t="str">
            <v>Tanque Horizontal Rotoplas 3000 Lt A.densidad + Envió Gratis</v>
          </cell>
          <cell r="C563" t="str">
            <v>u</v>
          </cell>
          <cell r="D563">
            <v>73552.892600000006</v>
          </cell>
          <cell r="E563">
            <v>44044</v>
          </cell>
          <cell r="F563" t="str">
            <v>MERCADO LIBRE</v>
          </cell>
          <cell r="G563" t="str">
            <v>01_MATERIALES</v>
          </cell>
          <cell r="H563" t="str">
            <v>INST. AGUA</v>
          </cell>
          <cell r="J563" t="str">
            <v>https://articulo.mercadolibre.com.ar/MLA-801195610-tanque-horizontal-rotoplas-3000-lt-adensidad-envio-gratis-_JM?searchVariation=48439170150&amp;quantity=1&amp;variation=48439170150#searchVariation=48439170150&amp;position=1&amp;type=item&amp;tracking_id=cb20c99a-1543-44b9-88eb-012ba65db02e</v>
          </cell>
        </row>
        <row r="564">
          <cell r="A564" t="str">
            <v>I1588</v>
          </cell>
          <cell r="B564" t="str">
            <v>Válvula temporizadora de mingitorio</v>
          </cell>
          <cell r="C564" t="str">
            <v>u</v>
          </cell>
          <cell r="D564">
            <v>1107.4380000000001</v>
          </cell>
          <cell r="E564">
            <v>44044</v>
          </cell>
          <cell r="F564" t="str">
            <v>MERCADO LIBRE</v>
          </cell>
          <cell r="G564" t="str">
            <v>01_MATERIALES</v>
          </cell>
          <cell r="H564" t="str">
            <v>INST. AGUA</v>
          </cell>
          <cell r="J564" t="str">
            <v>https://articulo.mercadolibre.com.ar/MLA-613568641-griferia-canilla-valvula-temporizada-mingitorio-pressmatic-_JM?searchVariation=32205914042&amp;quantity=1&amp;variation=32205914042#searchVariation=32205914042&amp;position=3&amp;type=item&amp;tracking_id=6272a811-b852-4207-b162-5b94bf240bdb</v>
          </cell>
        </row>
        <row r="565">
          <cell r="A565" t="str">
            <v>I1589</v>
          </cell>
          <cell r="B565" t="str">
            <v>Griferías de cierre automáticas mecánico sobre mesada.</v>
          </cell>
          <cell r="C565" t="str">
            <v>u</v>
          </cell>
          <cell r="D565">
            <v>6493.2893000000004</v>
          </cell>
          <cell r="E565">
            <v>44044</v>
          </cell>
          <cell r="F565" t="str">
            <v>MERCADO LIBRE</v>
          </cell>
          <cell r="G565" t="str">
            <v>01_MATERIALES</v>
          </cell>
          <cell r="H565" t="str">
            <v>INST. AGUA</v>
          </cell>
          <cell r="J565" t="str">
            <v>https://articulo.mercadolibre.com.ar/MLA-764544574-griferia-fv-canilla-automatica-para-mesada-pressmatic-0361-_JM?searchVariation=34682495770#searchVariation=34682495770&amp;position=28&amp;type=item&amp;tracking_id=4a202f63-df2e-44d7-a100-8cf58c982fac</v>
          </cell>
        </row>
        <row r="566">
          <cell r="A566" t="str">
            <v>I1590</v>
          </cell>
          <cell r="B566" t="str">
            <v>Griferías monocomando  en piletas de cocina</v>
          </cell>
          <cell r="C566" t="str">
            <v>u</v>
          </cell>
          <cell r="D566">
            <v>6493.2893000000004</v>
          </cell>
          <cell r="E566">
            <v>44044</v>
          </cell>
          <cell r="F566" t="str">
            <v>MERCADO LIBRE</v>
          </cell>
          <cell r="G566" t="str">
            <v>01_MATERIALES</v>
          </cell>
          <cell r="H566" t="str">
            <v>INST. AGUA</v>
          </cell>
          <cell r="J566" t="str">
            <v>https://articulo.mercadolibre.com.ar/MLA-764544574-griferia-fv-canilla-automatica-para-mesada-pressmatic-0361-_JM?searchVariation=34682495770&amp;quantity=1&amp;variation=34682495770#searchVariation=34682495770&amp;position=28&amp;type=item&amp;tracking_id=4a202f63-df2e-44d7-a100-8cf58c982fac</v>
          </cell>
        </row>
        <row r="567">
          <cell r="A567" t="str">
            <v>I1591</v>
          </cell>
          <cell r="B567" t="str">
            <v>Griferías monocomando  en duchas</v>
          </cell>
          <cell r="C567" t="str">
            <v>u</v>
          </cell>
          <cell r="D567">
            <v>6402.2809999999999</v>
          </cell>
          <cell r="E567">
            <v>44044</v>
          </cell>
          <cell r="F567" t="str">
            <v>MERCADO LIBRE</v>
          </cell>
          <cell r="G567" t="str">
            <v>01_MATERIALES</v>
          </cell>
          <cell r="H567" t="str">
            <v>INST. AGUA</v>
          </cell>
          <cell r="J567" t="str">
            <v>https://articulo.mercadolibre.com.ar/MLA-782162321-griferia-ducha-embutir-monocomando-transferencia-roca-coral-_JM?quantity=1&amp;variation=42330102957#searchVariation=42330102957&amp;position=20&amp;type=pad&amp;tracking_id=24ce5f4f-b9aa-4321-a3bd-d229eefbbc31&amp;is_advertising=true&amp;ad_domain=VQCATCORE_LST&amp;ad_position=20&amp;ad_click_id=N2RkMTdmYmMtODJmMy00ZDliLWIxZGUtMWJhNjFmZjVjYmMz</v>
          </cell>
        </row>
        <row r="568">
          <cell r="A568" t="str">
            <v>I1592</v>
          </cell>
          <cell r="B568" t="str">
            <v>Termotanque Rheem 250l Alta Recuperación a Gas</v>
          </cell>
          <cell r="C568" t="str">
            <v>u</v>
          </cell>
          <cell r="D568">
            <v>150081.81820000001</v>
          </cell>
          <cell r="E568">
            <v>44044</v>
          </cell>
          <cell r="F568" t="str">
            <v>MERCADO LIBRE</v>
          </cell>
          <cell r="G568" t="str">
            <v>01_MATERIALES</v>
          </cell>
          <cell r="H568" t="str">
            <v>INST. AGUA</v>
          </cell>
          <cell r="J568" t="str">
            <v>https://articulo.mercadolibre.com.ar/MLA-697401792-termotanque-rheem-250l-alta-recupera-envio-s-cargo-en-caba-_JM?quantity=1#position=3&amp;type=item&amp;tracking_id=412ae15a-71f7-4783-8bfa-6e2b588313be</v>
          </cell>
        </row>
        <row r="569">
          <cell r="A569" t="str">
            <v>I1593</v>
          </cell>
          <cell r="B569" t="str">
            <v>Matafuego Nuevo Co2 X 10 Kg, Tarj. Municipal</v>
          </cell>
          <cell r="C569" t="str">
            <v>u</v>
          </cell>
          <cell r="D569">
            <v>23966.9339</v>
          </cell>
          <cell r="E569">
            <v>44044</v>
          </cell>
          <cell r="F569" t="str">
            <v>MERCADO LIBRE</v>
          </cell>
          <cell r="G569" t="str">
            <v>01_MATERIALES</v>
          </cell>
          <cell r="H569" t="str">
            <v>INST. CONTRA INCENDIO</v>
          </cell>
          <cell r="J569" t="str">
            <v>https://articulo.mercadolibre.com.ar/MLA-844358589-matafuego-nuevo-co2-x-10-kg-tarj-municipal-cuotas-_JM?quantity=1#position=3&amp;type=item&amp;tracking_id=6aad5422-7165-47f1-938a-36a1b44c569e</v>
          </cell>
        </row>
        <row r="570">
          <cell r="A570" t="str">
            <v>I1594</v>
          </cell>
          <cell r="B570" t="str">
            <v>Extintor de Acetato De Potasio K Para Cocina 10 Lts</v>
          </cell>
          <cell r="C570" t="str">
            <v>u</v>
          </cell>
          <cell r="D570">
            <v>14793.3884</v>
          </cell>
          <cell r="E570">
            <v>44044</v>
          </cell>
          <cell r="F570" t="str">
            <v>MERCADO LIBRE</v>
          </cell>
          <cell r="G570" t="str">
            <v>01_MATERIALES</v>
          </cell>
          <cell r="H570" t="str">
            <v>INST. CONTRA INCENDIO</v>
          </cell>
          <cell r="J570" t="str">
            <v>https://articulo.mercadolibre.com.ar/MLA-819671225-extintor-nuevo-acetato-de-potasio-k-para-cocina-10-lts-_JM?quantity=1#position=6&amp;type=item&amp;tracking_id=f34eec00-2c8d-422c-bb79-d1eaf1595ac3</v>
          </cell>
        </row>
        <row r="571">
          <cell r="A571" t="str">
            <v>I1595</v>
          </cell>
          <cell r="B571" t="str">
            <v>Boca De Impulsion 63.5 Mm</v>
          </cell>
          <cell r="C571" t="str">
            <v>u</v>
          </cell>
          <cell r="D571">
            <v>5827.2727000000004</v>
          </cell>
          <cell r="E571">
            <v>44044</v>
          </cell>
          <cell r="F571" t="str">
            <v>MERCADO LIBRE</v>
          </cell>
          <cell r="G571" t="str">
            <v>01_MATERIALES</v>
          </cell>
          <cell r="H571" t="str">
            <v>INST. CONTRA INCENDIO</v>
          </cell>
          <cell r="J571" t="str">
            <v>https://articulo.mercadolibre.com.ar/MLA-773103505-boca-de-impulsion-635-mm-_JM?quantity=1#position=3&amp;type=item&amp;tracking_id=a8bfb86b-0a2c-48d5-99f7-2a89bdd40515</v>
          </cell>
        </row>
        <row r="572">
          <cell r="A572" t="str">
            <v>I1596</v>
          </cell>
          <cell r="B572" t="str">
            <v>Tapa Boca De Impulsión 600 X 400 P/piso</v>
          </cell>
          <cell r="C572" t="str">
            <v>u</v>
          </cell>
          <cell r="D572">
            <v>1871.9007999999999</v>
          </cell>
          <cell r="E572">
            <v>44044</v>
          </cell>
          <cell r="F572" t="str">
            <v>MERCADO LIBRE</v>
          </cell>
          <cell r="G572" t="str">
            <v>01_MATERIALES</v>
          </cell>
          <cell r="H572" t="str">
            <v>INST. CONTRA INCENDIO</v>
          </cell>
          <cell r="J572" t="str">
            <v>https://articulo.mercadolibre.com.ar/MLA-773119573-tapa-boca-de-impulsion-600-x-400-ppiso-_JM?quantity=1#position=3&amp;type=item&amp;tracking_id=0fa33051-8ae5-4c10-b5ab-9e227450a083</v>
          </cell>
        </row>
        <row r="573">
          <cell r="A573" t="str">
            <v>I1597</v>
          </cell>
          <cell r="B573" t="str">
            <v>Carro para manguera de incendio</v>
          </cell>
          <cell r="C573" t="str">
            <v>u</v>
          </cell>
          <cell r="D573">
            <v>5000</v>
          </cell>
          <cell r="E573">
            <v>43960.707268518519</v>
          </cell>
          <cell r="F573" t="str">
            <v>ESTIMADO</v>
          </cell>
          <cell r="G573" t="str">
            <v>01_MATERIALES</v>
          </cell>
          <cell r="H573" t="str">
            <v>INST. CONTRA INCENDIO</v>
          </cell>
          <cell r="J573" t="str">
            <v>https://www.prevencionsmc.com/equipos-extinci%C3%B3n/agua/mangueras-y-carros/</v>
          </cell>
        </row>
        <row r="574">
          <cell r="A574" t="str">
            <v>I1598</v>
          </cell>
          <cell r="B574" t="str">
            <v>Cartel identificatorio de local</v>
          </cell>
          <cell r="C574" t="str">
            <v>u</v>
          </cell>
          <cell r="D574">
            <v>550</v>
          </cell>
          <cell r="E574">
            <v>43960.707268518519</v>
          </cell>
          <cell r="F574" t="str">
            <v>ESTIMADO</v>
          </cell>
          <cell r="G574" t="str">
            <v>01_MATERIALES</v>
          </cell>
          <cell r="H574" t="str">
            <v>SEÑALIZACIÓN</v>
          </cell>
          <cell r="J574" t="str">
            <v>SIN CÓDIGO</v>
          </cell>
        </row>
        <row r="575">
          <cell r="A575" t="str">
            <v>I1599</v>
          </cell>
          <cell r="B575" t="str">
            <v>Cartel identificatorio de baño</v>
          </cell>
          <cell r="C575" t="str">
            <v>u</v>
          </cell>
          <cell r="D575">
            <v>400</v>
          </cell>
          <cell r="E575">
            <v>43960.707268518519</v>
          </cell>
          <cell r="F575" t="str">
            <v>SIN FUENTE</v>
          </cell>
          <cell r="G575" t="str">
            <v>01_MATERIALES</v>
          </cell>
          <cell r="H575" t="str">
            <v>SEÑALIZACIÓN</v>
          </cell>
          <cell r="J575" t="str">
            <v>SIN CÓDIGO</v>
          </cell>
        </row>
        <row r="576">
          <cell r="A576" t="str">
            <v>I1600</v>
          </cell>
          <cell r="B576" t="str">
            <v>Heladera con freezer 250 litros</v>
          </cell>
          <cell r="C576" t="str">
            <v>u</v>
          </cell>
          <cell r="D576">
            <v>27108.099200000001</v>
          </cell>
          <cell r="E576">
            <v>44044</v>
          </cell>
          <cell r="F576" t="str">
            <v>MERCADO LIBRE</v>
          </cell>
          <cell r="G576" t="str">
            <v>01_MATERIALES</v>
          </cell>
          <cell r="H576" t="str">
            <v>EQUIPAMIENTO</v>
          </cell>
          <cell r="J576" t="str">
            <v>https://www.mercadolibre.com.ar/heladera-patrick-hpk135-blanca-con-freezer-264l-220v/p/MLA6055733?source=search#searchVariation=MLA6055733&amp;position=1&amp;type=product&amp;tracking_id=9bb3c74b-3012-4baa-92b0-12720cbe017b</v>
          </cell>
        </row>
        <row r="577">
          <cell r="A577" t="str">
            <v>I1601</v>
          </cell>
          <cell r="B577" t="str">
            <v>Cortina tipo americana</v>
          </cell>
          <cell r="C577" t="str">
            <v>M2</v>
          </cell>
          <cell r="D577">
            <v>1352.8925999999999</v>
          </cell>
          <cell r="E577">
            <v>44044</v>
          </cell>
          <cell r="F577" t="str">
            <v>MERCADO LIBRE</v>
          </cell>
          <cell r="G577" t="str">
            <v>01_MATERIALES</v>
          </cell>
          <cell r="H577" t="str">
            <v>EQUIPAMIENTO</v>
          </cell>
          <cell r="J577" t="str">
            <v>https://articulo.mercadolibre.com.ar/MLA-837512739-cortina-americana-veneciana-directo-para-instalar-fabrica-_JM?searchVariation=50147985356&amp;quantity=1&amp;variation=50147985356#searchVariation=50147985356&amp;position=2&amp;type=item&amp;tracking_id=eba7ac9d-f6c0-4681-a687-e0f1d72d0cbf</v>
          </cell>
        </row>
        <row r="578">
          <cell r="A578" t="str">
            <v>I1602</v>
          </cell>
          <cell r="B578" t="str">
            <v>Parrilla premoldeada</v>
          </cell>
          <cell r="C578" t="str">
            <v>u</v>
          </cell>
          <cell r="D578">
            <v>20148.760300000002</v>
          </cell>
          <cell r="E578">
            <v>44044</v>
          </cell>
          <cell r="F578" t="str">
            <v>MERCADO LIBRE</v>
          </cell>
          <cell r="G578" t="str">
            <v>01_MATERIALES</v>
          </cell>
          <cell r="H578" t="str">
            <v>EQUIPAMIENTO</v>
          </cell>
          <cell r="J578" t="str">
            <v>https://articulo.mercadolibre.com.ar/MLA-685320334-parrilla-premoldeada-lisa-apta-para-pintar-145-mtsfogonero-_JM?quantity=1&amp;variation=45456958860#position=2&amp;type=item&amp;tracking_id=8073eb75-5311-473a-8ea2-062bb02e90cb</v>
          </cell>
        </row>
        <row r="579">
          <cell r="A579" t="str">
            <v>I1603</v>
          </cell>
          <cell r="B579" t="str">
            <v>Cocina electrica 4 hornallas con horno eléctrico</v>
          </cell>
          <cell r="C579" t="str">
            <v>u</v>
          </cell>
          <cell r="D579">
            <v>20826.4463</v>
          </cell>
          <cell r="E579">
            <v>44044</v>
          </cell>
          <cell r="F579" t="str">
            <v>MERCADO LIBRE</v>
          </cell>
          <cell r="G579" t="str">
            <v>01_MATERIALES</v>
          </cell>
          <cell r="H579" t="str">
            <v>EQUIPAMIENTO</v>
          </cell>
          <cell r="J579" t="str">
            <v>https://www.mercadolibre.com.ar/cocina-philco-phce051-4-electrica-blanca-puerta-visor/p/MLA9693322?source=search#searchVariation=MLA9693322&amp;position=2&amp;type=product&amp;tracking_id=9b68543f-52f1-40ee-b01b-2ce99540e01e</v>
          </cell>
        </row>
        <row r="580">
          <cell r="A580" t="str">
            <v>I1604</v>
          </cell>
          <cell r="B580" t="str">
            <v>Mueble bajo mesada</v>
          </cell>
          <cell r="C580" t="str">
            <v>ml</v>
          </cell>
          <cell r="D580">
            <v>4892.5619999999999</v>
          </cell>
          <cell r="E580">
            <v>44044</v>
          </cell>
          <cell r="F580" t="str">
            <v>MERCADO LIBRE</v>
          </cell>
          <cell r="G580" t="str">
            <v>01_MATERIALES</v>
          </cell>
          <cell r="H580" t="str">
            <v>EQUIPAMIENTO</v>
          </cell>
          <cell r="J580" t="str">
            <v>https://articulo.mercadolibre.com.ar/MLA-678155356-bajo-mesada-sin-bacha-mueble-cocina-mosconi-express-120-mts-_JM?searchVariation=31469069228&amp;quantity=1&amp;variation=31469069228#searchVariation=31469069228&amp;position=3&amp;type=item&amp;tracking_id=d81c23cd-8084-4766-ae87-430bf3e55d03</v>
          </cell>
        </row>
        <row r="581">
          <cell r="A581" t="str">
            <v>I1605</v>
          </cell>
          <cell r="B581" t="str">
            <v>Extractor de baño de 6"</v>
          </cell>
          <cell r="C581" t="str">
            <v>u</v>
          </cell>
          <cell r="D581">
            <v>2162.8099000000002</v>
          </cell>
          <cell r="E581">
            <v>44044</v>
          </cell>
          <cell r="F581" t="str">
            <v>MERCADO LIBRE</v>
          </cell>
          <cell r="G581" t="str">
            <v>01_MATERIALES</v>
          </cell>
          <cell r="H581" t="str">
            <v>EQUIPAMIENTO</v>
          </cell>
          <cell r="J581" t="str">
            <v>https://articulo.mercadolibre.com.ar/MLA-827932077-extractor-de-aire-para-bano-tst-6-pulgadas-modelo-cp6-cta-_JM?quantity=1&amp;variation=47170413244#position=4&amp;type=item&amp;tracking_id=12686557-4d64-45dd-a0ac-c86647b6b941</v>
          </cell>
        </row>
        <row r="582">
          <cell r="A582" t="str">
            <v>I1606</v>
          </cell>
          <cell r="B582" t="str">
            <v>Hormigonera Fema 130lt Mod 69510028 3/4hp 220v</v>
          </cell>
          <cell r="C582" t="str">
            <v>hs</v>
          </cell>
          <cell r="D582">
            <v>2.9753953823280002</v>
          </cell>
          <cell r="E582">
            <v>44062</v>
          </cell>
          <cell r="F582" t="str">
            <v>Maquinas</v>
          </cell>
          <cell r="G582" t="str">
            <v>03_EQUIPOS</v>
          </cell>
          <cell r="H582" t="str">
            <v>COSTO</v>
          </cell>
          <cell r="J582" t="str">
            <v>E43</v>
          </cell>
        </row>
        <row r="583">
          <cell r="A583" t="str">
            <v>I1607</v>
          </cell>
          <cell r="B583" t="str">
            <v>ALQUILER HABITÁCULO MÓVIL ECOSAN - Modulo Oficina</v>
          </cell>
          <cell r="C583" t="str">
            <v>mes</v>
          </cell>
          <cell r="D583">
            <v>15524</v>
          </cell>
          <cell r="E583">
            <v>44062</v>
          </cell>
          <cell r="F583" t="str">
            <v>ECOSAN</v>
          </cell>
          <cell r="G583" t="str">
            <v>04_SUBCONTRATOS</v>
          </cell>
          <cell r="H583" t="str">
            <v>ALQUILERES PARA OBRADOR</v>
          </cell>
          <cell r="J583">
            <v>200</v>
          </cell>
        </row>
        <row r="584">
          <cell r="A584" t="str">
            <v>I1608</v>
          </cell>
          <cell r="B584" t="str">
            <v>ALQ. MENS. OBRA MOD. CM 6000 - Modulo Pañol</v>
          </cell>
          <cell r="C584" t="str">
            <v>mes</v>
          </cell>
          <cell r="D584">
            <v>10864.049404499339</v>
          </cell>
          <cell r="E584">
            <v>43957</v>
          </cell>
          <cell r="F584" t="str">
            <v>ECOSAN</v>
          </cell>
          <cell r="G584" t="str">
            <v>01_MATERIALES</v>
          </cell>
          <cell r="H584" t="str">
            <v>ALQUILERES PARA OBRADOR</v>
          </cell>
          <cell r="J584" t="str">
            <v>SIN CÓDIGO</v>
          </cell>
        </row>
        <row r="585">
          <cell r="A585" t="str">
            <v>I1609</v>
          </cell>
          <cell r="B585" t="str">
            <v>ALQ. MENS.OBRA CAB. VIG. CV-1 - Modulo Cabina de Vigilancia</v>
          </cell>
          <cell r="C585" t="str">
            <v>mes</v>
          </cell>
          <cell r="D585">
            <v>4526.6872518747241</v>
          </cell>
          <cell r="E585">
            <v>43957</v>
          </cell>
          <cell r="F585" t="str">
            <v>ECOSAN</v>
          </cell>
          <cell r="G585" t="str">
            <v>01_MATERIALES</v>
          </cell>
          <cell r="H585" t="str">
            <v>ALQUILERES PARA OBRADOR</v>
          </cell>
          <cell r="J585" t="str">
            <v>SIN CÓDIGO</v>
          </cell>
        </row>
        <row r="586">
          <cell r="A586" t="str">
            <v>I1610</v>
          </cell>
          <cell r="B586" t="str">
            <v>ALQ. MENS. OBRA SANIT. GS-EQ - Modulo Baño Quimico</v>
          </cell>
          <cell r="C586" t="str">
            <v>mes</v>
          </cell>
          <cell r="D586">
            <v>920.04918394353774</v>
          </cell>
          <cell r="E586">
            <v>43957</v>
          </cell>
          <cell r="F586" t="str">
            <v>ECOSAN</v>
          </cell>
          <cell r="G586" t="str">
            <v>01_MATERIALES</v>
          </cell>
          <cell r="H586" t="str">
            <v>ALQUILERES PARA OBRADOR</v>
          </cell>
          <cell r="J586" t="str">
            <v>SIN CÓDIGO</v>
          </cell>
        </row>
        <row r="587">
          <cell r="A587" t="str">
            <v>I1611</v>
          </cell>
          <cell r="B587" t="str">
            <v>SERVICIO DE MANTENIMIENTO</v>
          </cell>
          <cell r="C587" t="str">
            <v>u</v>
          </cell>
          <cell r="D587">
            <v>668.81804146449053</v>
          </cell>
          <cell r="E587">
            <v>43957</v>
          </cell>
          <cell r="F587" t="str">
            <v>ECOSAN</v>
          </cell>
          <cell r="G587" t="str">
            <v>01_MATERIALES</v>
          </cell>
          <cell r="H587" t="str">
            <v>ALQUILERES PARA OBRADOR</v>
          </cell>
          <cell r="J587" t="str">
            <v>SIN CÓDIGO</v>
          </cell>
        </row>
        <row r="588">
          <cell r="A588" t="str">
            <v>I1612</v>
          </cell>
          <cell r="B588" t="str">
            <v>ALQ.MENS.OBRA MOD.HMP-SA-6000 - Modulo Sanitario</v>
          </cell>
          <cell r="C588" t="str">
            <v>mes</v>
          </cell>
          <cell r="D588">
            <v>38476.841640935156</v>
          </cell>
          <cell r="E588">
            <v>43957</v>
          </cell>
          <cell r="F588" t="str">
            <v>ECOSAN</v>
          </cell>
          <cell r="G588" t="str">
            <v>01_MATERIALES</v>
          </cell>
          <cell r="H588" t="str">
            <v>ALQUILERES PARA OBRADOR</v>
          </cell>
          <cell r="J588" t="str">
            <v>SIN CÓDIGO</v>
          </cell>
        </row>
        <row r="589">
          <cell r="A589" t="str">
            <v>I1613</v>
          </cell>
          <cell r="B589" t="str">
            <v>ALQ. MENS. AIRE ACONDICIONADO</v>
          </cell>
          <cell r="C589" t="str">
            <v>mes</v>
          </cell>
          <cell r="D589">
            <v>3055.5138950154392</v>
          </cell>
          <cell r="E589">
            <v>43957</v>
          </cell>
          <cell r="F589" t="str">
            <v>ECOSAN</v>
          </cell>
          <cell r="G589" t="str">
            <v>01_MATERIALES</v>
          </cell>
          <cell r="H589" t="str">
            <v>ALQUILERES PARA OBRADOR</v>
          </cell>
          <cell r="J589" t="str">
            <v>SIN CÓDIGO</v>
          </cell>
        </row>
        <row r="590">
          <cell r="A590" t="str">
            <v>I1614</v>
          </cell>
          <cell r="B590" t="str">
            <v>Flete de Entrega</v>
          </cell>
          <cell r="C590" t="str">
            <v>GL</v>
          </cell>
          <cell r="D590">
            <v>65636.965152183504</v>
          </cell>
          <cell r="E590">
            <v>43957</v>
          </cell>
          <cell r="F590" t="str">
            <v>ECOSAN</v>
          </cell>
          <cell r="G590" t="str">
            <v>01_MATERIALES</v>
          </cell>
          <cell r="H590" t="str">
            <v>ALQUILERES PARA OBRADOR</v>
          </cell>
          <cell r="J590" t="str">
            <v>SIN CÓDIGO</v>
          </cell>
        </row>
        <row r="591">
          <cell r="A591" t="str">
            <v>I1615</v>
          </cell>
          <cell r="B591" t="str">
            <v>Flete de Retiro</v>
          </cell>
          <cell r="C591" t="str">
            <v>GL</v>
          </cell>
          <cell r="D591">
            <v>65636.965152183504</v>
          </cell>
          <cell r="E591">
            <v>43957</v>
          </cell>
          <cell r="F591" t="str">
            <v>ECOSAN</v>
          </cell>
          <cell r="G591" t="str">
            <v>01_MATERIALES</v>
          </cell>
          <cell r="H591" t="str">
            <v>ALQUILERES PARA OBRADOR</v>
          </cell>
          <cell r="J591" t="str">
            <v>SIN CÓDIGO</v>
          </cell>
        </row>
        <row r="592">
          <cell r="A592" t="str">
            <v>I1641</v>
          </cell>
          <cell r="B592" t="str">
            <v>Bandeja Perforada 300mm Ala 50 Galvanizada en caliente</v>
          </cell>
          <cell r="C592" t="str">
            <v>ml</v>
          </cell>
          <cell r="D592">
            <v>550.96140000000003</v>
          </cell>
          <cell r="E592">
            <v>44044</v>
          </cell>
          <cell r="F592" t="str">
            <v>MERCADO LIBRE</v>
          </cell>
          <cell r="G592" t="str">
            <v>01_MATERIALES</v>
          </cell>
          <cell r="H592" t="str">
            <v>ELECTRICIDAD</v>
          </cell>
          <cell r="J592" t="str">
            <v>https://articulo.mercadolibre.com.ar/MLA-829966236-bandeja-portacables-30cm-300mm-x-3mts-ala-50-elece-_JM?quantity=1#position=2&amp;type=item&amp;tracking_id=6a964a38-e521-41cd-866f-62743f64620e</v>
          </cell>
        </row>
        <row r="593">
          <cell r="A593" t="str">
            <v>I1663</v>
          </cell>
          <cell r="B593" t="str">
            <v>Cable Cu 1x10mm² verde amarillo</v>
          </cell>
          <cell r="C593" t="str">
            <v>ml</v>
          </cell>
          <cell r="D593">
            <v>149.10740000000001</v>
          </cell>
          <cell r="E593">
            <v>44044</v>
          </cell>
          <cell r="F593" t="str">
            <v>MERCADO LIBRE</v>
          </cell>
          <cell r="G593" t="str">
            <v>01_MATERIALES</v>
          </cell>
          <cell r="H593" t="str">
            <v>ELECTRICIDAD</v>
          </cell>
          <cell r="J593" t="str">
            <v>https://articulo.mercadolibre.com.ar/MLA-660193705-cable-portaelectrodo-100v-negra-amarilla-1x10-pettorossi-_JM?quantity=1#position=3&amp;type=item&amp;tracking_id=46d3d58e-0cfd-4643-a158-459f887cf766</v>
          </cell>
        </row>
        <row r="594">
          <cell r="A594" t="str">
            <v>I1666</v>
          </cell>
          <cell r="B594" t="str">
            <v>Gabinete 250x300x200mm IP55 - c/ contratapa</v>
          </cell>
          <cell r="C594" t="str">
            <v>u</v>
          </cell>
          <cell r="D594">
            <v>3881</v>
          </cell>
          <cell r="E594">
            <v>43957</v>
          </cell>
          <cell r="F594" t="str">
            <v>ESTIMADO</v>
          </cell>
          <cell r="G594" t="str">
            <v>01_MATERIALES</v>
          </cell>
          <cell r="H594" t="str">
            <v>ELECTRICIDAD</v>
          </cell>
          <cell r="J594">
            <v>50</v>
          </cell>
        </row>
        <row r="595">
          <cell r="A595" t="str">
            <v>I1669</v>
          </cell>
          <cell r="B595" t="str">
            <v xml:space="preserve">Puerta Metalica  60x70 </v>
          </cell>
          <cell r="C595" t="str">
            <v>U</v>
          </cell>
          <cell r="D595">
            <v>3223.1322</v>
          </cell>
          <cell r="E595">
            <v>44044</v>
          </cell>
          <cell r="F595" t="str">
            <v>MERCADO LIBRE</v>
          </cell>
          <cell r="G595" t="str">
            <v>01_MATERIALES</v>
          </cell>
          <cell r="H595" t="str">
            <v>CARPINTERIA</v>
          </cell>
          <cell r="J595" t="str">
            <v>https://articulo.mercadolibre.com.ar/MLA-640372205-tapa-camara-inspeccion-cisterna-cloacal-reforzada-80-x-80-_JM?matt_tool=45947256&amp;matt_word&amp;gclid=Cj0KCQjw9ZzzBRCKARIsANwXaeLOZgwN0zeVfjJmmXZ5q4puUXxaZGAgLUGwILYrWjHXGJwtQu9A8goaAnESEALw_wcB&amp;quantity=1</v>
          </cell>
        </row>
        <row r="596">
          <cell r="A596" t="str">
            <v>I1670</v>
          </cell>
          <cell r="B596" t="str">
            <v>Baranda de Acero Inoxidable 2"</v>
          </cell>
          <cell r="C596" t="str">
            <v>ml</v>
          </cell>
          <cell r="D596">
            <v>2644.6280999999999</v>
          </cell>
          <cell r="E596">
            <v>44044</v>
          </cell>
          <cell r="F596" t="str">
            <v>MERCADO LIBRE</v>
          </cell>
          <cell r="G596" t="str">
            <v>01_MATERIALES</v>
          </cell>
          <cell r="H596" t="str">
            <v>HERRERIA</v>
          </cell>
          <cell r="J596" t="str">
            <v>https://articulo.mercadolibre.com.ar/MLA-620801303-pasamanos-de-cano-de-acero-inoxidable-de-2-calidad-304-_JM?quantity=1&amp;variation=35742763991#position=28&amp;type=item&amp;tracking_id=56b2b9ea-628c-449f-acc1-6573dc9c990d</v>
          </cell>
        </row>
        <row r="597">
          <cell r="A597" t="str">
            <v>I1671</v>
          </cell>
          <cell r="B597" t="str">
            <v>Parantes: Tubo estructural Cuadrado 60x60 esp: 3,2</v>
          </cell>
          <cell r="C597" t="str">
            <v>ml</v>
          </cell>
          <cell r="D597">
            <v>327.82369999999997</v>
          </cell>
          <cell r="E597">
            <v>44044</v>
          </cell>
          <cell r="F597" t="str">
            <v>MERCADO LIBRE</v>
          </cell>
          <cell r="G597" t="str">
            <v>01_MATERIALES</v>
          </cell>
          <cell r="H597" t="str">
            <v>ACERO</v>
          </cell>
          <cell r="J597" t="str">
            <v>https://articulo.mercadolibre.com.ar/MLA-781445450-cano-estructural-rectangular-de-60-x-40-x-200-mm-gramabi-barra-de-6-mt-de-largo-tubo-60x40x2-medidas-hierro-60x40-_JM?quantity=1#position=45&amp;type=item&amp;tracking_id=368fe116-68d2-4599-89bd-405d4be8e5e4</v>
          </cell>
        </row>
        <row r="598">
          <cell r="A598" t="str">
            <v>I1672</v>
          </cell>
          <cell r="B598" t="str">
            <v>Pasamano: Caño redondo 45mm esp:2,5</v>
          </cell>
          <cell r="C598" t="str">
            <v>ml</v>
          </cell>
          <cell r="D598">
            <v>110.19280000000001</v>
          </cell>
          <cell r="E598">
            <v>44044</v>
          </cell>
          <cell r="F598" t="str">
            <v>MERCADO LIBRE</v>
          </cell>
          <cell r="G598" t="str">
            <v>01_MATERIALES</v>
          </cell>
          <cell r="H598" t="str">
            <v>HERRERIA</v>
          </cell>
          <cell r="J598" t="str">
            <v>https://articulo.mercadolibre.com.ar/MLA-828004237-cano-hierro-galvanizado-tipo-daisa-34-x-3mts-pack-x-10pzas-_JM?matt_tool=26190581&amp;matt_word&amp;gclid=Cj0KCQjw9ZzzBRCKARIsANwXaeIAN-gLFvz_zX-ep0BQ2RckVhAos205MI84NsHl0mX9bWyprmnSbnkaAsOmEALw_wcB&amp;quantity=1</v>
          </cell>
        </row>
        <row r="599">
          <cell r="A599" t="str">
            <v>I1673</v>
          </cell>
          <cell r="B599" t="str">
            <v>Epoxi 9100 Rust Oleum Industria + Incluye Activador - 3,5 lts</v>
          </cell>
          <cell r="C599" t="str">
            <v>u</v>
          </cell>
          <cell r="D599">
            <v>15694.214900000001</v>
          </cell>
          <cell r="E599">
            <v>44044</v>
          </cell>
          <cell r="F599" t="str">
            <v>MERCADO LIBRE</v>
          </cell>
          <cell r="G599" t="str">
            <v>01_MATERIALES</v>
          </cell>
          <cell r="H599" t="str">
            <v>PINTURAS</v>
          </cell>
          <cell r="J599" t="str">
            <v>https://articulo.mercadolibre.com.ar/MLA-836364139-pintura-epoxi-9100-dtm-industrial-negro-metales-concreto-_JM#position=2&amp;type=item&amp;tracking_id=585e14c2-af64-4f2e-88ce-a0e38db4606a</v>
          </cell>
        </row>
        <row r="600">
          <cell r="A600" t="str">
            <v>I1674</v>
          </cell>
          <cell r="B600" t="str">
            <v>Esmalte Poliuretanico Industrial 4 Litros</v>
          </cell>
          <cell r="C600" t="str">
            <v>u</v>
          </cell>
          <cell r="D600">
            <v>3547.9339</v>
          </cell>
          <cell r="E600">
            <v>44044</v>
          </cell>
          <cell r="F600" t="str">
            <v>MERCADO LIBRE</v>
          </cell>
          <cell r="G600" t="str">
            <v>01_MATERIALES</v>
          </cell>
          <cell r="H600" t="str">
            <v>PINTURAS</v>
          </cell>
          <cell r="J600" t="str">
            <v>https://articulo.mercadolibre.com.ar/MLA-736398974-esmalte-poliuretanico-industrial-4-litros-blanco-_JM?matt_tool=26190581&amp;matt_word=&amp;gclid=Cj0KCQjw9ZzzBRCKARIsANwXaeLuxYLMUxe-BD24sQ5M2ekFtuTOnRoY3AqLOXQbZltg0tLsWcZUP1saAoo5EALw_wcB</v>
          </cell>
        </row>
        <row r="601">
          <cell r="A601" t="str">
            <v>I1675</v>
          </cell>
          <cell r="B601" t="str">
            <v>Protex Acryl 20kg Sellador Acrílico Multiuso</v>
          </cell>
          <cell r="C601" t="str">
            <v>u</v>
          </cell>
          <cell r="D601">
            <v>5090.9090999999999</v>
          </cell>
          <cell r="E601">
            <v>44044</v>
          </cell>
          <cell r="F601" t="str">
            <v>MERCADO LIBRE</v>
          </cell>
          <cell r="G601" t="str">
            <v>01_MATERIALES</v>
          </cell>
          <cell r="H601" t="str">
            <v>PINTURAS</v>
          </cell>
          <cell r="J601" t="str">
            <v>https://articulo.mercadolibre.com.ar/MLA-721628542-protex-acryl-20kg-sellador-acrilico-multiuso-_JM?matt_tool=26190581&amp;matt_word&amp;gclid=Cj0KCQjw9ZzzBRCKARIsANwXaeKhOAH1pSC-GvTI-Dgzs4etsidIHw_WynhepdzoYWjvFLnIYdG8fwMaAl0mEALw_wcB&amp;quantity=1</v>
          </cell>
        </row>
        <row r="602">
          <cell r="A602" t="str">
            <v>I1676</v>
          </cell>
          <cell r="B602" t="str">
            <v>Laca Poliuretanica Pisos X 5lts</v>
          </cell>
          <cell r="C602" t="str">
            <v>u</v>
          </cell>
          <cell r="D602">
            <v>4058.6777000000002</v>
          </cell>
          <cell r="E602">
            <v>44044</v>
          </cell>
          <cell r="F602" t="str">
            <v>MERCADO LIBRE</v>
          </cell>
          <cell r="G602" t="str">
            <v>01_MATERIALES</v>
          </cell>
          <cell r="H602" t="str">
            <v>PINTURAS</v>
          </cell>
          <cell r="J602" t="str">
            <v>https://articulo.mercadolibre.com.ar/MLA-617216359-hidrolaca-laca-poliuretanica-pisos-x-5lts-al-agua-brillante-_JM?matt_tool=26190581&amp;matt_word&amp;gclid=Cj0KCQjw9ZzzBRCKARIsANwXaeLWtx7WMVYgw4cgKnECzx0SmZnK6E6qvl1juwNcLQmBWhRyfaeKM50aAsPSEALw_wcB&amp;quantity=1</v>
          </cell>
        </row>
        <row r="603">
          <cell r="A603" t="str">
            <v>I1677</v>
          </cell>
          <cell r="B603" t="str">
            <v>Tótems Publicitarios y de Información al Usuario (Simple Faz - Andén Lateral Nº 8)</v>
          </cell>
          <cell r="C603" t="str">
            <v>u</v>
          </cell>
          <cell r="D603">
            <v>238842.97519999999</v>
          </cell>
          <cell r="E603">
            <v>44044</v>
          </cell>
          <cell r="F603" t="str">
            <v>MERCADO LIBRE</v>
          </cell>
          <cell r="G603" t="str">
            <v>01_MATERIALES</v>
          </cell>
          <cell r="H603" t="str">
            <v>EQUIPAMIENTO</v>
          </cell>
          <cell r="J603" t="str">
            <v>https://articulo.mercadolibre.com.ar/MLA-661675990-pantalla-publicitaria-para-stand-comercial-tipo-totem-grande-_JM?quantity=1#position=1&amp;type=item&amp;tracking_id=6769650c-cc50-43d0-92f6-f941e384465e</v>
          </cell>
        </row>
        <row r="604">
          <cell r="A604" t="str">
            <v>I1678</v>
          </cell>
          <cell r="B604" t="str">
            <v>Tótems Publicitarios y de Información al Usuario (Doble Faz - Andenes Isla)</v>
          </cell>
          <cell r="C604" t="str">
            <v>u</v>
          </cell>
          <cell r="D604">
            <v>238842.97519999999</v>
          </cell>
          <cell r="E604">
            <v>44044</v>
          </cell>
          <cell r="F604" t="str">
            <v>MERCADO LIBRE</v>
          </cell>
          <cell r="G604" t="str">
            <v>01_MATERIALES</v>
          </cell>
          <cell r="H604" t="str">
            <v>EQUIPAMIENTO</v>
          </cell>
          <cell r="J604" t="str">
            <v>https://articulo.mercadolibre.com.ar/MLA-661675990-pantalla-publicitaria-para-stand-comercial-tipo-totem-grande-_JM?quantity=1#position=1&amp;type=item&amp;tracking_id=6769650c-cc50-43d0-92f6-f941e384465e</v>
          </cell>
        </row>
        <row r="605">
          <cell r="A605" t="str">
            <v>I1679</v>
          </cell>
          <cell r="B605" t="str">
            <v>Bornes p/riel DIN</v>
          </cell>
          <cell r="C605" t="str">
            <v>u</v>
          </cell>
          <cell r="D605">
            <v>517.7355</v>
          </cell>
          <cell r="E605">
            <v>44044</v>
          </cell>
          <cell r="F605" t="str">
            <v>MERCADO LIBRE</v>
          </cell>
          <cell r="G605" t="str">
            <v>01_MATERIALES</v>
          </cell>
          <cell r="H605" t="str">
            <v>ELECTRICIDAD</v>
          </cell>
          <cell r="J605" t="str">
            <v>https://articulo.mercadolibre.com.ar/MLA-755180161-borne-de-paso-bpn-4-mm-zoloda-pack-x10-_JM?matt_tool=26190581&amp;matt_word=&amp;gclid=Cj0KCQjwpfHzBRCiARIsAHHzyZoJkwhVT3NQaehS38kPJpDwbnbjtiVMR90VOzxgi6aAzmbstmnKJIAaAukaEALw_wcB</v>
          </cell>
        </row>
        <row r="606">
          <cell r="A606" t="str">
            <v>I1680</v>
          </cell>
          <cell r="B606" t="str">
            <v>Contactor 3x16A</v>
          </cell>
          <cell r="C606" t="str">
            <v>u</v>
          </cell>
          <cell r="D606">
            <v>2242.1487999999999</v>
          </cell>
          <cell r="E606">
            <v>44044</v>
          </cell>
          <cell r="F606" t="str">
            <v>MERCADO LIBRE</v>
          </cell>
          <cell r="G606" t="str">
            <v>01_MATERIALES</v>
          </cell>
          <cell r="H606" t="str">
            <v>ELECTRICIDAD</v>
          </cell>
          <cell r="J606" t="str">
            <v>https://articulo.mercadolibre.com.ar/MLA-759242889-contactor-3x16a-1na-24v-5060hz-schneider-_JM?quantity=1</v>
          </cell>
        </row>
        <row r="607">
          <cell r="A607" t="str">
            <v>I1681</v>
          </cell>
          <cell r="B607" t="str">
            <v>ID 2x25A 30mA</v>
          </cell>
          <cell r="C607" t="str">
            <v>u</v>
          </cell>
          <cell r="D607">
            <v>2479.3388</v>
          </cell>
          <cell r="E607">
            <v>44044</v>
          </cell>
          <cell r="F607" t="str">
            <v>MERCADO LIBRE</v>
          </cell>
          <cell r="G607" t="str">
            <v>01_MATERIALES</v>
          </cell>
          <cell r="H607" t="str">
            <v>ELECTRICIDAD</v>
          </cell>
          <cell r="J607" t="str">
            <v>https://articulo.mercadolibre.com.ar/MLA-832193068-interruptor-diferencial-easy-schneider-2x25a-30ma-_JM?matt_tool=26190581&amp;matt_word=&amp;gclid=EAIaIQobChMIx6nX7-eh6AIVlA6RCh0G-waxEAYYASABEgLKCvD_BwE</v>
          </cell>
        </row>
        <row r="608">
          <cell r="A608" t="str">
            <v>I1682</v>
          </cell>
          <cell r="B608" t="str">
            <v>ID 4x25A 30mA</v>
          </cell>
          <cell r="C608" t="str">
            <v>u</v>
          </cell>
          <cell r="D608">
            <v>5975.0496000000003</v>
          </cell>
          <cell r="E608">
            <v>44044</v>
          </cell>
          <cell r="F608" t="str">
            <v>MERCADO LIBRE</v>
          </cell>
          <cell r="G608" t="str">
            <v>01_MATERIALES</v>
          </cell>
          <cell r="H608" t="str">
            <v>ELECTRICIDAD</v>
          </cell>
          <cell r="J608" t="str">
            <v>https://articulo.mercadolibre.com.ar/MLA-692633384-disyuntor-schneider-4x25a-30ma-domae-_JM?matt_tool=26190581&amp;matt_word&amp;gclid=EAIaIQobChMIyrbu--eh6AIVxQmRCh3zqwwaEAQYASABEgKDlfD_BwE&amp;quantity=1</v>
          </cell>
        </row>
        <row r="609">
          <cell r="A609" t="str">
            <v>I1683</v>
          </cell>
          <cell r="B609" t="str">
            <v>ID 4x40A 30mA</v>
          </cell>
          <cell r="C609" t="str">
            <v>u</v>
          </cell>
          <cell r="D609">
            <v>4049.5868</v>
          </cell>
          <cell r="E609">
            <v>44044</v>
          </cell>
          <cell r="F609" t="str">
            <v>MERCADO LIBRE</v>
          </cell>
          <cell r="G609" t="str">
            <v>01_MATERIALES</v>
          </cell>
          <cell r="H609" t="str">
            <v>ELECTRICIDAD</v>
          </cell>
          <cell r="J609" t="str">
            <v>https://articulo.mercadolibre.com.ar/MLA-632037477-disyuntor-tetrapolar-schneider-4x40a-30ma-nuevo-_JM?quantity=1#position=1&amp;type=item&amp;tracking_id=218fc7b7-0059-42ff-bd05-51ac5f2736c4</v>
          </cell>
        </row>
        <row r="610">
          <cell r="A610" t="str">
            <v>I1684</v>
          </cell>
          <cell r="B610" t="str">
            <v>ID 4x63A 30mA</v>
          </cell>
          <cell r="C610" t="str">
            <v>u</v>
          </cell>
          <cell r="D610">
            <v>12500</v>
          </cell>
          <cell r="E610">
            <v>44044</v>
          </cell>
          <cell r="F610" t="str">
            <v>MERCADO LIBRE</v>
          </cell>
          <cell r="G610" t="str">
            <v>01_MATERIALES</v>
          </cell>
          <cell r="H610" t="str">
            <v>ELECTRICIDAD</v>
          </cell>
          <cell r="J610" t="str">
            <v>https://articulo.mercadolibre.com.ar/MLA-838455540-intdiferschneider-e9-4p-63a-30ma-_JM?matt_tool=26190581&amp;matt_word&amp;gclid=EAIaIQobChMIlKekmeih6AIVxAWRCh2Rhw9mEAYYASABEgK_pfD_BwE&amp;quantity=1</v>
          </cell>
        </row>
        <row r="611">
          <cell r="A611" t="str">
            <v>I1685</v>
          </cell>
          <cell r="B611" t="str">
            <v>Seccionador bajo carga 4x100A</v>
          </cell>
          <cell r="C611" t="str">
            <v>u</v>
          </cell>
          <cell r="D611">
            <v>7438.0164999999997</v>
          </cell>
          <cell r="E611">
            <v>44044</v>
          </cell>
          <cell r="F611" t="str">
            <v>MERCADO LIBRE</v>
          </cell>
          <cell r="G611" t="str">
            <v>01_MATERIALES</v>
          </cell>
          <cell r="H611" t="str">
            <v>ELECTRICIDAD</v>
          </cell>
          <cell r="J611" t="str">
            <v>https://articulo.mercadolibre.com.ar/MLA-762124571-seccionador-interruptor-compact-schneider-ins-4x100-_JM#position=3&amp;type=item&amp;tracking_id=4c088f09-07ba-4fc1-88b3-cff6acab4fc5</v>
          </cell>
        </row>
        <row r="612">
          <cell r="A612" t="str">
            <v>I1686</v>
          </cell>
          <cell r="B612" t="str">
            <v>Tabaquera c/fusible 3A</v>
          </cell>
          <cell r="C612" t="str">
            <v>u</v>
          </cell>
          <cell r="D612">
            <v>2676.8595</v>
          </cell>
          <cell r="E612">
            <v>44044</v>
          </cell>
          <cell r="F612" t="str">
            <v>MERCADO LIBRE</v>
          </cell>
          <cell r="G612" t="str">
            <v>01_MATERIALES</v>
          </cell>
          <cell r="H612" t="str">
            <v>ELECTRICIDAD</v>
          </cell>
          <cell r="J612" t="str">
            <v>https://articulo.mercadolibre.com.ar/MLA-759428729-tabaquera-pfusible-din-103x32mm-32a-690v-phoenix-stg-_JM?matt_tool=26190581&amp;matt_word=&amp;gclid=EAIaIQobChMIx-j1xumh6AIVj4eRCh1zUAoaEAYYASABEgJikfD_BwE</v>
          </cell>
        </row>
        <row r="613">
          <cell r="A613" t="str">
            <v>I1687</v>
          </cell>
          <cell r="B613" t="str">
            <v>TMM 2x16A 3kA</v>
          </cell>
          <cell r="C613" t="str">
            <v>u</v>
          </cell>
          <cell r="D613">
            <v>713.00829999999996</v>
          </cell>
          <cell r="E613">
            <v>44044</v>
          </cell>
          <cell r="F613" t="str">
            <v>MERCADO LIBRE</v>
          </cell>
          <cell r="G613" t="str">
            <v>01_MATERIALES</v>
          </cell>
          <cell r="H613" t="str">
            <v>ELECTRICIDAD</v>
          </cell>
          <cell r="J613" t="str">
            <v>https://articulo.mercadolibre.com.ar/MLA-836852907-llave-termica-bipolar-2x16-16a-schneider-easy9-ea--_JM?quantity=1#position=2&amp;type=item&amp;tracking_id=1891eda0-f2d3-4ef0-8261-45a441701278</v>
          </cell>
        </row>
        <row r="614">
          <cell r="A614" t="str">
            <v>I1688</v>
          </cell>
          <cell r="B614" t="str">
            <v>TMM 2x25A 3kA</v>
          </cell>
          <cell r="C614" t="str">
            <v>u</v>
          </cell>
          <cell r="D614">
            <v>713.00829999999996</v>
          </cell>
          <cell r="E614">
            <v>44044</v>
          </cell>
          <cell r="F614" t="str">
            <v>MERCADO LIBRE</v>
          </cell>
          <cell r="G614" t="str">
            <v>01_MATERIALES</v>
          </cell>
          <cell r="H614" t="str">
            <v>ELECTRICIDAD</v>
          </cell>
          <cell r="J614" t="str">
            <v>https://articulo.mercadolibre.com.ar/MLA-836853684-llave-termica-bipolar-2x25-25a-schneider-easy9-ea--_JM#position=1&amp;type=item&amp;tracking_id=615bd61e-bddc-409c-b056-2119b12d44ce</v>
          </cell>
        </row>
        <row r="615">
          <cell r="A615" t="str">
            <v>I1689</v>
          </cell>
          <cell r="B615" t="str">
            <v>TMM 4x10A 3kA</v>
          </cell>
          <cell r="C615" t="str">
            <v>u</v>
          </cell>
          <cell r="D615">
            <v>1580.3802000000001</v>
          </cell>
          <cell r="E615">
            <v>44044</v>
          </cell>
          <cell r="F615" t="str">
            <v>MERCADO LIBRE</v>
          </cell>
          <cell r="G615" t="str">
            <v>01_MATERIALES</v>
          </cell>
          <cell r="H615" t="str">
            <v>ELECTRICIDAD</v>
          </cell>
          <cell r="J615" t="str">
            <v>https://articulo.mercadolibre.com.ar/MLA-717860119-llave-termica-tetrapolar-10a-3ka-curva-c-abb-4x10a-_JM?quantity=1#position=1&amp;type=item&amp;tracking_id=30f77e4b-a717-4ba7-b19a-24e3c1d9425e</v>
          </cell>
        </row>
        <row r="616">
          <cell r="A616" t="str">
            <v>I1690</v>
          </cell>
          <cell r="B616" t="str">
            <v>TMM 4x16A 3kA</v>
          </cell>
          <cell r="C616" t="str">
            <v>u</v>
          </cell>
          <cell r="D616">
            <v>1382.8842999999999</v>
          </cell>
          <cell r="E616">
            <v>44044</v>
          </cell>
          <cell r="F616" t="str">
            <v>MERCADO LIBRE</v>
          </cell>
          <cell r="G616" t="str">
            <v>01_MATERIALES</v>
          </cell>
          <cell r="H616" t="str">
            <v>ELECTRICIDAD</v>
          </cell>
          <cell r="J616" t="str">
            <v>https://articulo.mercadolibre.com.ar/MLA-832493429-termica-schneider-4x16-45-ka-k60-a9n11801-_JM?quantity=1#position=1&amp;type=item&amp;tracking_id=f7808dd7-df8a-4410-bc94-dd55cdd68b5d</v>
          </cell>
        </row>
        <row r="617">
          <cell r="A617" t="str">
            <v>I1691</v>
          </cell>
          <cell r="B617" t="str">
            <v>TMM 4x32A 3kA</v>
          </cell>
          <cell r="C617" t="str">
            <v>u</v>
          </cell>
          <cell r="D617">
            <v>1842.9752000000001</v>
          </cell>
          <cell r="E617">
            <v>44044</v>
          </cell>
          <cell r="F617" t="str">
            <v>MERCADO LIBRE</v>
          </cell>
          <cell r="G617" t="str">
            <v>01_MATERIALES</v>
          </cell>
          <cell r="H617" t="str">
            <v>ELECTRICIDAD</v>
          </cell>
          <cell r="J617" t="str">
            <v>https://articulo.mercadolibre.com.ar/MLA-787449753-llave-termica-tetrapolar-32a-45ka-schneider-easy9-4x32a-_JM?quantity=1#position=4&amp;type=item&amp;tracking_id=edf23c71-60a1-48f4-9ab0-8bdeeecd7b3a</v>
          </cell>
        </row>
        <row r="618">
          <cell r="A618" t="str">
            <v>I1692</v>
          </cell>
          <cell r="B618" t="str">
            <v>TMM 4x50A 3kA</v>
          </cell>
          <cell r="C618" t="str">
            <v>u</v>
          </cell>
          <cell r="D618">
            <v>3894.2148999999999</v>
          </cell>
          <cell r="E618">
            <v>44044</v>
          </cell>
          <cell r="F618" t="str">
            <v>MERCADO LIBRE</v>
          </cell>
          <cell r="G618" t="str">
            <v>01_MATERIALES</v>
          </cell>
          <cell r="H618" t="str">
            <v>ELECTRICIDAD</v>
          </cell>
          <cell r="J618" t="str">
            <v>https://articulo.mercadolibre.com.ar/MLA-818233318-llave-termica-4x50-45ka-schneider-easy9-trifasica-_JM?matt_tool=26190581&amp;matt_word&amp;gclid=Cj0KCQjwpfHzBRCiARIsAHHzyZqi849XJnkVkL3UAW7EGyp3uJIDFTuNGIieLNf6sFmtXtHyUSWeio8aAvvKEALw_wcB&amp;quantity=1</v>
          </cell>
        </row>
        <row r="619">
          <cell r="A619" t="str">
            <v>I1693</v>
          </cell>
          <cell r="B619" t="str">
            <v>NSX 4x125 A Interruptor Termomagnético Schneider</v>
          </cell>
          <cell r="C619" t="str">
            <v>u</v>
          </cell>
          <cell r="D619">
            <v>21748.760300000002</v>
          </cell>
          <cell r="E619">
            <v>44044</v>
          </cell>
          <cell r="F619" t="str">
            <v>MERCADO LIBRE</v>
          </cell>
          <cell r="G619" t="str">
            <v>01_MATERIALES</v>
          </cell>
          <cell r="H619" t="str">
            <v>ELECTRICIDAD</v>
          </cell>
          <cell r="J619" t="str">
            <v>https://articulo.mercadolibre.com.ar/MLA-853751682-termica-interruptor-termomagnetico-schneider-4-x-125-a-10ka-_JM#position=2&amp;type=item&amp;tracking_id=35d8d087-15d4-4af1-a963-8807ca51fd74</v>
          </cell>
        </row>
        <row r="620">
          <cell r="A620" t="str">
            <v>I1694</v>
          </cell>
          <cell r="B620" t="str">
            <v>Bandeja Perforada 300mm Ala 50 Galvanizada en caliente</v>
          </cell>
          <cell r="C620" t="str">
            <v>ml</v>
          </cell>
          <cell r="D620">
            <v>550.96140000000003</v>
          </cell>
          <cell r="E620">
            <v>44044</v>
          </cell>
          <cell r="F620" t="str">
            <v>MERCADO LIBRE</v>
          </cell>
          <cell r="G620" t="str">
            <v>01_MATERIALES</v>
          </cell>
          <cell r="H620" t="str">
            <v>ELECTRICIDAD</v>
          </cell>
          <cell r="J620" t="str">
            <v>https://articulo.mercadolibre.com.ar/MLA-829966236-bandeja-portacables-30cm-300mm-x-3mts-ala-50-elece-_JM?quantity=1#position=2&amp;type=item&amp;tracking_id=6a964a38-e521-41cd-866f-62743f64620e</v>
          </cell>
        </row>
        <row r="621">
          <cell r="A621" t="str">
            <v>I1695</v>
          </cell>
          <cell r="B621" t="str">
            <v>Cable Cu 2x1mm² - IRAM 62.266 - LS0H</v>
          </cell>
          <cell r="C621" t="str">
            <v>ml</v>
          </cell>
          <cell r="D621">
            <v>139.6694</v>
          </cell>
          <cell r="E621">
            <v>44044</v>
          </cell>
          <cell r="F621" t="str">
            <v>MERCADO LIBRE</v>
          </cell>
          <cell r="G621" t="str">
            <v>01_MATERIALES</v>
          </cell>
          <cell r="H621" t="str">
            <v>ELECTRICIDAD</v>
          </cell>
          <cell r="J621" t="str">
            <v>https://articulo.mercadolibre.com.ar/MLA-654517917-cable-subterraneo-bipolar-2-x-4mm-norma-iram-2178-1-mh-_JM#position=46&amp;type=item&amp;tracking_id=0263f736-15c1-49d8-8b63-9274068e8d83</v>
          </cell>
        </row>
        <row r="622">
          <cell r="A622" t="str">
            <v>I1696</v>
          </cell>
          <cell r="B622" t="str">
            <v>Caño HG 1"</v>
          </cell>
          <cell r="C622" t="str">
            <v>ml</v>
          </cell>
          <cell r="D622">
            <v>168.87049999999999</v>
          </cell>
          <cell r="E622">
            <v>44044</v>
          </cell>
          <cell r="F622" t="str">
            <v>MERCADO LIBRE</v>
          </cell>
          <cell r="G622" t="str">
            <v>01_MATERIALES</v>
          </cell>
          <cell r="H622" t="str">
            <v>ELECTRICIDAD</v>
          </cell>
          <cell r="J622" t="str">
            <v>https://articulo.mercadolibre.com.ar/MLA-733712721-cano-galvanizado-electrico-daisa-1-pulgada-liviano-_JM#position=1&amp;type=item&amp;tracking_id=23574539-3fae-499d-8e83-3b9e351119a4</v>
          </cell>
        </row>
        <row r="623">
          <cell r="A623" t="str">
            <v>I1697</v>
          </cell>
          <cell r="B623" t="str">
            <v>Caño ø50mm PVC e=3,2mm</v>
          </cell>
          <cell r="C623" t="str">
            <v>ml</v>
          </cell>
          <cell r="D623">
            <v>84.710700000000003</v>
          </cell>
          <cell r="E623">
            <v>44044</v>
          </cell>
          <cell r="F623" t="str">
            <v>MERCADO LIBRE</v>
          </cell>
          <cell r="G623" t="str">
            <v>01_MATERIALES</v>
          </cell>
          <cell r="H623" t="str">
            <v>ELECTRICIDAD</v>
          </cell>
          <cell r="J623" t="str">
            <v>https://articulo.mercadolibre.com.ar/MLA-662569094-tubos-pvc-50mm-x-4m-entubando-cano-blanco-cloacal-pluvial-_JM?quantity=1#position=1&amp;type=item&amp;tracking_id=29907391-fef5-4a67-a893-7aefcad26324</v>
          </cell>
        </row>
        <row r="624">
          <cell r="A624" t="str">
            <v>I1698</v>
          </cell>
          <cell r="B624" t="str">
            <v>Divisor p/ bandeja perforada</v>
          </cell>
          <cell r="C624" t="str">
            <v>u</v>
          </cell>
          <cell r="D624">
            <v>175.20660000000001</v>
          </cell>
          <cell r="E624">
            <v>44044</v>
          </cell>
          <cell r="F624" t="str">
            <v>MERCADO LIBRE</v>
          </cell>
          <cell r="G624" t="str">
            <v>01_MATERIALES</v>
          </cell>
          <cell r="H624" t="str">
            <v>ELECTRICIDAD</v>
          </cell>
          <cell r="J624" t="str">
            <v>https://articulo.mercadolibre.com.ar/MLA-728532344-derivacion-universal-pbandejas-perforadas-ala-50-ch-07-_JM?quantity=1#position=16&amp;type=item&amp;tracking_id=02b0de2a-f0dc-45a4-8bbc-024449cc772a</v>
          </cell>
        </row>
        <row r="625">
          <cell r="A625" t="str">
            <v>I1699</v>
          </cell>
          <cell r="B625" t="str">
            <v>Conector blindado RJ45 Cat 6a</v>
          </cell>
          <cell r="C625" t="str">
            <v>u</v>
          </cell>
          <cell r="D625">
            <v>164.46279999999999</v>
          </cell>
          <cell r="E625">
            <v>44044</v>
          </cell>
          <cell r="F625" t="str">
            <v>MERCADO LIBRE</v>
          </cell>
          <cell r="G625" t="str">
            <v>01_MATERIALES</v>
          </cell>
          <cell r="H625" t="str">
            <v>ELECTRICIDAD</v>
          </cell>
          <cell r="J625" t="str">
            <v>https://articulo.mercadolibre.com.ar/MLA-843231154-conector-plug-rj45-commscope-cat6-blindado-6-2111979-3-_JM?quantity=1#position=6&amp;type=item&amp;tracking_id=f2d93142-dccf-43dc-b898-a36ba023afea</v>
          </cell>
        </row>
        <row r="626">
          <cell r="A626" t="str">
            <v>I1700</v>
          </cell>
          <cell r="B626" t="str">
            <v>Tritubo PEAD ø40mm</v>
          </cell>
          <cell r="C626" t="str">
            <v>ml</v>
          </cell>
          <cell r="D626">
            <v>206.08600000000001</v>
          </cell>
          <cell r="E626">
            <v>44044</v>
          </cell>
          <cell r="F626" t="str">
            <v>MERCADO LIBRE</v>
          </cell>
          <cell r="G626" t="str">
            <v>01_MATERIALES</v>
          </cell>
          <cell r="H626" t="str">
            <v>ELECTRICIDAD</v>
          </cell>
          <cell r="J626" t="str">
            <v>https://articulo.mercadolibre.com.ar/MLA-603502892-cano-tribubo-cano-tritubo-rollos-de-100-mts-_JM#position=4&amp;type=item&amp;tracking_id=585aa882-b715-4584-9d92-9c73c6fa1bbf</v>
          </cell>
        </row>
        <row r="627">
          <cell r="A627" t="str">
            <v>I1701</v>
          </cell>
          <cell r="B627" t="str">
            <v>Cable Cu 3x70/35mm² - IRAM 62.266 - LS0H</v>
          </cell>
          <cell r="C627" t="str">
            <v>ml</v>
          </cell>
          <cell r="D627">
            <v>2489.1156999999998</v>
          </cell>
          <cell r="E627">
            <v>44044</v>
          </cell>
          <cell r="F627" t="str">
            <v>MERCADO LIBRE</v>
          </cell>
          <cell r="G627" t="str">
            <v>01_MATERIALES</v>
          </cell>
          <cell r="H627" t="str">
            <v>ELECTRICIDAD</v>
          </cell>
          <cell r="J627" t="str">
            <v>https://articulo.mercadolibre.com.ar/MLA-657364983-cable-subterraneo-3x70-cobre-flexible-x-mt-mh-_JM#position=2&amp;type=item&amp;tracking_id=bd9dad41-cae7-4952-81f4-4f9c047acb31</v>
          </cell>
        </row>
        <row r="628">
          <cell r="A628" t="str">
            <v>I1702</v>
          </cell>
          <cell r="B628" t="str">
            <v>Cable Cu 3x95/50mm² - IRAM 62.266 - LS0H</v>
          </cell>
          <cell r="C628" t="str">
            <v>ml</v>
          </cell>
          <cell r="D628">
            <v>2889.2561999999998</v>
          </cell>
          <cell r="E628">
            <v>44044</v>
          </cell>
          <cell r="F628" t="str">
            <v>MERCADO LIBRE</v>
          </cell>
          <cell r="G628" t="str">
            <v>01_MATERIALES</v>
          </cell>
          <cell r="H628" t="str">
            <v>ELECTRICIDAD</v>
          </cell>
          <cell r="J628" t="str">
            <v>https://articulo.mercadolibre.com.ar/MLA-782745694-cable-subterraneo-tipo-sintenax-3x9550mm-precio-x-mts-mh-_JM#position=4&amp;type=item&amp;tracking_id=2e2ea16f-7966-4eb2-83c3-53985906635a</v>
          </cell>
        </row>
        <row r="629">
          <cell r="A629" t="str">
            <v>I1703</v>
          </cell>
          <cell r="B629" t="str">
            <v>Bandeja Tipo Escalera 450mm Ala 50 Galvanizada en caliente</v>
          </cell>
          <cell r="C629" t="str">
            <v>ml</v>
          </cell>
          <cell r="D629">
            <v>525.61980000000005</v>
          </cell>
          <cell r="E629">
            <v>44044</v>
          </cell>
          <cell r="F629" t="str">
            <v>MERCADO LIBRE</v>
          </cell>
          <cell r="G629" t="str">
            <v>01_MATERIALES</v>
          </cell>
          <cell r="H629" t="str">
            <v>ELECTRICIDAD</v>
          </cell>
          <cell r="J629" t="str">
            <v>https://articulo.mercadolibre.com.ar/MLA-811520996-bandeja-portacable-perforada-450-mm-x-3-metros-07mm-oferta-_JM?quantity=1#position=1&amp;type=item&amp;tracking_id=c5eddc30-5d4b-4389-a149-41659545d6b7</v>
          </cell>
        </row>
        <row r="630">
          <cell r="A630" t="str">
            <v>I1704</v>
          </cell>
          <cell r="B630" t="str">
            <v>Brazo p/luminaria colgante</v>
          </cell>
          <cell r="C630" t="str">
            <v>u</v>
          </cell>
          <cell r="D630">
            <v>818.18179999999995</v>
          </cell>
          <cell r="E630">
            <v>44044</v>
          </cell>
          <cell r="F630" t="str">
            <v>MERCADO LIBRE</v>
          </cell>
          <cell r="G630" t="str">
            <v>01_MATERIALES</v>
          </cell>
          <cell r="H630" t="str">
            <v>ELECTRICIDAD</v>
          </cell>
          <cell r="J630" t="str">
            <v>https://articulo.mercadolibre.com.ar/MLA-632406719-farol-brazo-150mts-para-alumbrado-publico-perita-_JM?quantity=1#position=12&amp;type=item&amp;tracking_id=77fe122d-dce6-4396-a3ba-7ac1d7145366</v>
          </cell>
        </row>
        <row r="631">
          <cell r="A631" t="str">
            <v>I1705</v>
          </cell>
          <cell r="B631" t="str">
            <v>Cable Cu 3x4mm - IRAM 62.266 - LS0H - Negro</v>
          </cell>
          <cell r="C631" t="str">
            <v>ml</v>
          </cell>
          <cell r="D631">
            <v>113.3554</v>
          </cell>
          <cell r="E631">
            <v>44044</v>
          </cell>
          <cell r="F631" t="str">
            <v>MERCADO LIBRE</v>
          </cell>
          <cell r="G631" t="str">
            <v>01_MATERIALES</v>
          </cell>
          <cell r="H631" t="str">
            <v>ELECTRICIDAD</v>
          </cell>
          <cell r="J631" t="str">
            <v>https://articulo.mercadolibre.com.ar/MLA-732855360-cable-subterraneo-3x4-mm-rollo-de-100-mts-_JM?quantity=1#position=2&amp;type=item&amp;tracking_id=9ad6e3b3-ec33-4e39-ae8a-868ebc86b70e</v>
          </cell>
        </row>
        <row r="632">
          <cell r="A632" t="str">
            <v>I1706</v>
          </cell>
          <cell r="B632" t="str">
            <v>Cable Cu 4x4mm² - x 25 ml</v>
          </cell>
          <cell r="C632" t="str">
            <v>ml</v>
          </cell>
          <cell r="D632">
            <v>203.5821</v>
          </cell>
          <cell r="E632">
            <v>44044</v>
          </cell>
          <cell r="F632" t="str">
            <v>MERCADO LIBRE</v>
          </cell>
          <cell r="G632" t="str">
            <v>01_MATERIALES</v>
          </cell>
          <cell r="H632" t="str">
            <v>ELECTRICIDAD</v>
          </cell>
          <cell r="J632" t="str">
            <v>https://articulo.mercadolibre.com.ar/MLA-843311188-cable-violeta-exterior-4x4mm-x-25-mts-electro-cable-_JM#position=8&amp;type=pad&amp;tracking_id=01f253e3-f617-45a8-9a25-90e27c60abc9&amp;is_advertising=true&amp;ad_domain=VQCATCORE_LST&amp;ad_position=8&amp;ad_click_id=NzQ0ODJmNmItZWZhMC00MDZiLTg2NjItNmFhMTQwODllNWMy_JM?quantity=1#position=1&amp;type=item&amp;tracking_id=e38c441a-208e-41a9-9598-be752493f92c</v>
          </cell>
        </row>
        <row r="633">
          <cell r="A633" t="str">
            <v>I1707</v>
          </cell>
          <cell r="B633" t="str">
            <v>Cable Cu 4x6mm² - x 50 mts</v>
          </cell>
          <cell r="C633" t="str">
            <v>ml</v>
          </cell>
          <cell r="D633">
            <v>260.66120000000001</v>
          </cell>
          <cell r="E633">
            <v>44044</v>
          </cell>
          <cell r="F633" t="str">
            <v>MERCADO LIBRE</v>
          </cell>
          <cell r="G633" t="str">
            <v>01_MATERIALES</v>
          </cell>
          <cell r="H633" t="str">
            <v>ELECTRICIDAD</v>
          </cell>
          <cell r="J633" t="str">
            <v>https://articulo.mercadolibre.com.ar/MLA-729094795-cable-subterraneo-4x6-mm-rollo-de-50-metros-_JM#position=1&amp;type=item&amp;tracking_id=cfaaef99-8928-439c-8342-ffbfa4b7ecdc</v>
          </cell>
        </row>
        <row r="634">
          <cell r="A634" t="str">
            <v>I1708</v>
          </cell>
          <cell r="B634" t="str">
            <v>Cable Cu 6mm² - IRAM 62.267 - LS0H - Verde Amarillo</v>
          </cell>
          <cell r="C634" t="str">
            <v>ml</v>
          </cell>
          <cell r="D634">
            <v>65.619799999999998</v>
          </cell>
          <cell r="E634">
            <v>44044</v>
          </cell>
          <cell r="F634" t="str">
            <v>MERCADO LIBRE</v>
          </cell>
          <cell r="G634" t="str">
            <v>01_MATERIALES</v>
          </cell>
          <cell r="H634" t="str">
            <v>ELECTRICIDAD</v>
          </cell>
          <cell r="J634" t="str">
            <v>https://articulo.mercadolibre.com.ar/MLA-822567164-cable-unipolar-6mm-argenplas-normalizado-x-rollo-10-metros-_JM?quantity=1&amp;variation=45661496088&amp;onAttributesExp=true#position=2&amp;type=item&amp;tracking_id=61633e99-5f01-4c28-a520-b6e425ef43b3</v>
          </cell>
        </row>
        <row r="635">
          <cell r="A635" t="str">
            <v>I1709</v>
          </cell>
          <cell r="B635" t="str">
            <v>Caja Al 100x100x50mm + 9 borneras 6mm</v>
          </cell>
          <cell r="C635" t="str">
            <v>u</v>
          </cell>
          <cell r="D635">
            <v>846.28099999999995</v>
          </cell>
          <cell r="E635">
            <v>44044</v>
          </cell>
          <cell r="F635" t="str">
            <v>MERCADO LIBRE</v>
          </cell>
          <cell r="G635" t="str">
            <v>01_MATERIALES</v>
          </cell>
          <cell r="H635" t="str">
            <v>ELECTRICIDAD</v>
          </cell>
          <cell r="J635" t="str">
            <v>https://articulo.mercadolibre.com.ar/MLA-769570634-caja-estanca-de-aluminio-inyectado-ip65-multifuncion-100x100-_JM?matt_tool=26190581&amp;matt_word&amp;gclid=Cj0KCQjwpfHzBRCiARIsAHHzyZrdhPuyAvQhis7A-Dr--VAumLLUhaH2L9Qg5huwIYHPCKFpcQjy1FkaAgxfEALw_wcB&amp;quantity=1</v>
          </cell>
        </row>
        <row r="636">
          <cell r="A636" t="str">
            <v>I1710</v>
          </cell>
          <cell r="B636" t="str">
            <v>Caja Al 100x50x50mm</v>
          </cell>
          <cell r="C636" t="str">
            <v>u</v>
          </cell>
          <cell r="D636">
            <v>846.28099999999995</v>
          </cell>
          <cell r="E636">
            <v>44044</v>
          </cell>
          <cell r="F636" t="str">
            <v>MERCADO LIBRE</v>
          </cell>
          <cell r="G636" t="str">
            <v>01_MATERIALES</v>
          </cell>
          <cell r="H636" t="str">
            <v>ELECTRICIDAD</v>
          </cell>
          <cell r="J636" t="str">
            <v>https://articulo.mercadolibre.com.ar/MLA-769570634-caja-estanca-de-aluminio-inyectado-ip65-multifuncion-100x100-_JM?matt_tool=26190581&amp;matt_word&amp;gclid=Cj0KCQjwpfHzBRCiARIsAHHzyZrdhPuyAvQhis7A-Dr--VAumLLUhaH2L9Qg5huwIYHPCKFpcQjy1FkaAgxfEALw_wcB&amp;quantity=1</v>
          </cell>
        </row>
        <row r="637">
          <cell r="A637" t="str">
            <v>I1711</v>
          </cell>
          <cell r="B637" t="str">
            <v>Caja de inspeccion de fundicion - 150x150mm</v>
          </cell>
          <cell r="C637" t="str">
            <v>u</v>
          </cell>
          <cell r="D637">
            <v>1158.6777</v>
          </cell>
          <cell r="E637">
            <v>44044</v>
          </cell>
          <cell r="F637" t="str">
            <v>MERCADO LIBRE</v>
          </cell>
          <cell r="G637" t="str">
            <v>01_MATERIALES</v>
          </cell>
          <cell r="H637" t="str">
            <v>ELECTRICIDAD</v>
          </cell>
          <cell r="J637" t="str">
            <v>https://articulo.mercadolibre.com.ar/MLA-769521060-caja-estanca-de-aluminio-inyectado-ip65-multifuncion-150x150-_JM?quantity=1#position=1&amp;type=item&amp;tracking_id=084f439d-a3ce-483c-92dd-780ff3af4b56</v>
          </cell>
        </row>
        <row r="638">
          <cell r="A638" t="str">
            <v>I1712</v>
          </cell>
          <cell r="B638" t="str">
            <v>Caño HG 2"</v>
          </cell>
          <cell r="C638" t="str">
            <v>ml</v>
          </cell>
          <cell r="D638">
            <v>463.63639999999998</v>
          </cell>
          <cell r="E638">
            <v>44044</v>
          </cell>
          <cell r="F638" t="str">
            <v>MERCADO LIBRE</v>
          </cell>
          <cell r="G638" t="str">
            <v>01_MATERIALES</v>
          </cell>
          <cell r="H638" t="str">
            <v>ELECTRICIDAD</v>
          </cell>
          <cell r="J638" t="str">
            <v>https://articulo.mercadolibre.com.ar/MLA-828002983-cano-hierro-galvanizado-tipo-daisa-2-x3mts-espesor-09mm-_JM?matt_tool=26190581&amp;matt_word&amp;gclid=EAIaIQobChMI_4PmpI2k6AIVxYCRCh2_KgUNEAYYASABEgKPL_D_BwE&amp;quantity=1</v>
          </cell>
        </row>
        <row r="639">
          <cell r="A639" t="str">
            <v>I1713</v>
          </cell>
          <cell r="B639" t="str">
            <v>Caño HG 3/4"</v>
          </cell>
          <cell r="C639" t="str">
            <v>ml</v>
          </cell>
          <cell r="D639">
            <v>116.8044</v>
          </cell>
          <cell r="E639">
            <v>44044</v>
          </cell>
          <cell r="F639" t="str">
            <v>MERCADO LIBRE</v>
          </cell>
          <cell r="G639" t="str">
            <v>01_MATERIALES</v>
          </cell>
          <cell r="H639" t="str">
            <v>ELECTRICIDAD</v>
          </cell>
          <cell r="J639" t="str">
            <v>https://articulo.mercadolibre.com.ar/MLA-827998194-cano-hierro-galvanizado-tipo-daisa-34-x-3mts-espesor-09mm-_JM?quantity=1#position=1&amp;type=item&amp;tracking_id=1e4718fa-f680-4606-bdb4-227c1153ffc3</v>
          </cell>
        </row>
        <row r="640">
          <cell r="A640" t="str">
            <v>I1714</v>
          </cell>
          <cell r="B640" t="str">
            <v>Puesta Tierra Jabalina 3/8 + Caja Inspeccion + Tomacable</v>
          </cell>
          <cell r="C640" t="str">
            <v>u</v>
          </cell>
          <cell r="D640">
            <v>474.2149</v>
          </cell>
          <cell r="E640">
            <v>44044</v>
          </cell>
          <cell r="F640" t="str">
            <v>MERCADO LIBRE</v>
          </cell>
          <cell r="G640" t="str">
            <v>01_MATERIALES</v>
          </cell>
          <cell r="H640" t="str">
            <v>ELECTRICIDAD</v>
          </cell>
          <cell r="J640" t="str">
            <v>https://articulo.mercadolibre.com.ar/MLA-804036401-kit-puesta-tierra-jabalina-38-caja-inspeccion-tomacable-_JM?quantity=1#reco_item_pos=0&amp;reco_backend=machinalis-seller-items-pdp&amp;reco_backend_type=low_level&amp;reco_client=vip-seller_items-above&amp;reco_id=c6a47f8d-1e44-46a0-a625-95710886db41</v>
          </cell>
        </row>
        <row r="641">
          <cell r="A641" t="str">
            <v>I1715</v>
          </cell>
          <cell r="B641" t="str">
            <v>Fusible Tipo Cartucho 14x51 4a F/1451-04</v>
          </cell>
          <cell r="C641" t="str">
            <v>u</v>
          </cell>
          <cell r="D641">
            <v>201.876</v>
          </cell>
          <cell r="E641">
            <v>44044</v>
          </cell>
          <cell r="F641" t="str">
            <v>MERCADO LIBRE</v>
          </cell>
          <cell r="G641" t="str">
            <v>01_MATERIALES</v>
          </cell>
          <cell r="H641" t="str">
            <v>ELECTRICIDAD</v>
          </cell>
          <cell r="J641" t="str">
            <v>https://articulo.mercadolibre.com.ar/MLA-844804668-fusible-tipo-cartucho-14x51-4a-f1451-04-_JM?quantity=1#position=11&amp;type=item&amp;tracking_id=be425383-6906-49ac-a00a-eb78c559152f</v>
          </cell>
        </row>
        <row r="642">
          <cell r="A642" t="str">
            <v>I1716</v>
          </cell>
          <cell r="B642" t="str">
            <v>Cable Cu 2x10mm² - IRAM 62.266 - LS0H</v>
          </cell>
          <cell r="C642" t="str">
            <v>ml</v>
          </cell>
          <cell r="D642">
            <v>26.446300000000001</v>
          </cell>
          <cell r="E642">
            <v>44044</v>
          </cell>
          <cell r="F642" t="str">
            <v>MERCADO LIBRE</v>
          </cell>
          <cell r="G642" t="str">
            <v>01_MATERIALES</v>
          </cell>
          <cell r="H642" t="str">
            <v>ELECTRICIDAD</v>
          </cell>
          <cell r="J642" t="str">
            <v>https://articulo.mercadolibre.com.ar/MLA-786233081-cable-subterraneo-mh-2x10-xmts-normalizado-iram-_JM?matt_tool=26190581&amp;matt_word&amp;gclid=EAIaIQobChMIk7eQ9pWk6AIVCxGRCh3LvQ7sEAYYASABEgJohfD_BwE&amp;quantity=1</v>
          </cell>
        </row>
        <row r="643">
          <cell r="A643" t="str">
            <v>I1717</v>
          </cell>
          <cell r="B643" t="str">
            <v>Caño ø50mm PVC e=3,2mm</v>
          </cell>
          <cell r="C643" t="str">
            <v>ml</v>
          </cell>
          <cell r="D643">
            <v>89.876000000000005</v>
          </cell>
          <cell r="E643">
            <v>44044</v>
          </cell>
          <cell r="F643" t="str">
            <v>MERCADO LIBRE</v>
          </cell>
          <cell r="G643" t="str">
            <v>01_MATERIALES</v>
          </cell>
          <cell r="H643" t="str">
            <v>ELECTRICIDAD</v>
          </cell>
          <cell r="J643" t="str">
            <v>https://articulo.mercadolibre.com.ar/MLA-654672596-tubo-de-pvc-diam-50-cano-de-pvc-diam-50-32-iram-_JM?quantity=1#position=3&amp;type=item&amp;tracking_id=361e831c-0486-458a-b0f1-0af928816aec</v>
          </cell>
        </row>
        <row r="644">
          <cell r="A644" t="str">
            <v>I1718</v>
          </cell>
          <cell r="B644" t="str">
            <v>Tomacorreinte 2P+T IP44 - 32A</v>
          </cell>
          <cell r="C644" t="str">
            <v>u</v>
          </cell>
          <cell r="D644">
            <v>636.36360000000002</v>
          </cell>
          <cell r="E644">
            <v>44044</v>
          </cell>
          <cell r="F644" t="str">
            <v>MERCADO LIBRE</v>
          </cell>
          <cell r="G644" t="str">
            <v>01_MATERIALES</v>
          </cell>
          <cell r="H644" t="str">
            <v>ELECTRICIDAD</v>
          </cell>
          <cell r="J644" t="str">
            <v>https://articulo.mercadolibre.com.ar/MLA-781074565-ficha-toma-industrial-embutir-hembra-32a-2p-t-scame-ip44-_JM?matt_tool=26190581&amp;matt_word&amp;gclid=EAIaIQobChMIs8H23Zek6AIVCAaRCh0VbwfQEAQYAyABEgLTw_D_BwE&amp;quantity=1&amp;variation=35268562602</v>
          </cell>
        </row>
        <row r="645">
          <cell r="A645" t="str">
            <v>I1719</v>
          </cell>
          <cell r="B645" t="str">
            <v>Gabinete 250x300x200mm IP55 - c/ contratapa</v>
          </cell>
          <cell r="C645" t="str">
            <v>u</v>
          </cell>
          <cell r="D645">
            <v>4063.0165000000002</v>
          </cell>
          <cell r="E645">
            <v>44044</v>
          </cell>
          <cell r="F645" t="str">
            <v>MERCADO LIBRE</v>
          </cell>
          <cell r="G645" t="str">
            <v>01_MATERIALES</v>
          </cell>
          <cell r="H645" t="str">
            <v>ELECTRICIDAD</v>
          </cell>
          <cell r="J645" t="str">
            <v>https://articulo.mercadolibre.com.ar/MLA-824671794-gabinete-tablero-metalico-ip55-electrico-450x450x150-soultec-_JM#position=1&amp;type=item&amp;tracking_id=ac88669f-f5bd-4c75-ae15-36c7615c583f</v>
          </cell>
        </row>
        <row r="646">
          <cell r="A646" t="str">
            <v>I1720</v>
          </cell>
          <cell r="B646" t="str">
            <v>Cable Cu 2x4mm² - IRAM 62.266 - LS0H</v>
          </cell>
          <cell r="C646" t="str">
            <v>ml</v>
          </cell>
          <cell r="D646">
            <v>96.942099999999996</v>
          </cell>
          <cell r="E646">
            <v>44044</v>
          </cell>
          <cell r="F646" t="str">
            <v>MERCADO LIBRE</v>
          </cell>
          <cell r="G646" t="str">
            <v>01_MATERIALES</v>
          </cell>
          <cell r="H646" t="str">
            <v>ELECTRICIDAD</v>
          </cell>
          <cell r="J646" t="str">
            <v>https://articulo.mercadolibre.com.ar/MLA-691994826-cable-subterraneo-2x4-mm-rollo-de-50-metros-_JM#position=7&amp;type=item&amp;tracking_id=2319e8d6-5929-43db-a6a8-ccbc571c8325</v>
          </cell>
        </row>
        <row r="647">
          <cell r="A647" t="str">
            <v>I1721</v>
          </cell>
          <cell r="B647" t="str">
            <v>Caja pisoducto 300x300mm</v>
          </cell>
          <cell r="C647" t="str">
            <v>u</v>
          </cell>
          <cell r="D647">
            <v>1649.5868</v>
          </cell>
          <cell r="E647">
            <v>44044</v>
          </cell>
          <cell r="F647" t="str">
            <v>MERCADO LIBRE</v>
          </cell>
          <cell r="G647" t="str">
            <v>01_MATERIALES</v>
          </cell>
          <cell r="H647" t="str">
            <v>ELECTRICIDAD</v>
          </cell>
          <cell r="J647" t="str">
            <v>https://articulo.mercadolibre.com.ar/MLA-643080170-tapa-inspeccion-cuadrada-p-pisoductos-cajas-de-electricidad-_JM?redirectedFromSearch=true</v>
          </cell>
        </row>
        <row r="648">
          <cell r="A648" t="str">
            <v>I1722</v>
          </cell>
          <cell r="B648" t="str">
            <v>Pisoducto 3 vías 70x30mm</v>
          </cell>
          <cell r="C648" t="str">
            <v>u</v>
          </cell>
          <cell r="D648">
            <v>573.95870000000002</v>
          </cell>
          <cell r="E648">
            <v>44044</v>
          </cell>
          <cell r="F648" t="str">
            <v>MERCADO LIBRE</v>
          </cell>
          <cell r="G648" t="str">
            <v>01_MATERIALES</v>
          </cell>
          <cell r="H648" t="str">
            <v>ELECTRICIDAD</v>
          </cell>
          <cell r="J648" t="str">
            <v>https://articulo.mercadolibre.com.ar/MLA-729141135-cablecanal-de-tres-vias-pvc-63x23-tira-2-mts-asanno-_JM?quantity=1#position=7&amp;type=item&amp;tracking_id=e48c8108-8ff4-447b-afb0-7e18f39fcc02</v>
          </cell>
        </row>
        <row r="649">
          <cell r="A649" t="str">
            <v>I1723</v>
          </cell>
          <cell r="B649" t="str">
            <v>Mensula para Bandeja Portacable 450</v>
          </cell>
          <cell r="C649" t="str">
            <v>u</v>
          </cell>
          <cell r="D649">
            <v>266.94209999999998</v>
          </cell>
          <cell r="E649">
            <v>44044</v>
          </cell>
          <cell r="F649" t="str">
            <v>MERCADO LIBRE</v>
          </cell>
          <cell r="G649" t="str">
            <v>01_MATERIALES</v>
          </cell>
          <cell r="H649" t="str">
            <v>ELECTRICIDAD</v>
          </cell>
          <cell r="J649" t="str">
            <v>https://articulo.mercadolibre.com.ar/MLA-811528525-mensula-reforzada-480mm-galvanizada-para-bandeja-portacable-_JM?quantity=1#reco_item_pos=0&amp;reco_backend=machinalis-seller-items-pdp&amp;reco_backend_type=low_level&amp;reco_client=vip-seller_items-above&amp;reco_id=b357747b-8bc7-43f9-9d7a-258b0c6e66b0</v>
          </cell>
        </row>
        <row r="650">
          <cell r="A650" t="str">
            <v>I1724</v>
          </cell>
          <cell r="B650" t="str">
            <v>Tapa para bandeja portacable 450</v>
          </cell>
          <cell r="C650" t="str">
            <v>ml</v>
          </cell>
          <cell r="D650">
            <v>420.9366</v>
          </cell>
          <cell r="E650">
            <v>44044</v>
          </cell>
          <cell r="F650" t="str">
            <v>MERCADO LIBRE</v>
          </cell>
          <cell r="G650" t="str">
            <v>01_MATERIALES</v>
          </cell>
          <cell r="H650" t="str">
            <v>ELECTRICIDAD</v>
          </cell>
          <cell r="J650" t="str">
            <v>https://articulo.mercadolibre.com.ar/MLA-811531479-tapa-para-bandeja-portacables-de-450-mm-galvanizada-x3-mts-_JM?quantity=1</v>
          </cell>
        </row>
        <row r="651">
          <cell r="A651" t="str">
            <v>I1725</v>
          </cell>
          <cell r="B651" t="str">
            <v>Mensula para Bandeja Portacable 600</v>
          </cell>
          <cell r="C651" t="str">
            <v>u</v>
          </cell>
          <cell r="D651">
            <v>290.08260000000001</v>
          </cell>
          <cell r="E651">
            <v>44044</v>
          </cell>
          <cell r="F651" t="str">
            <v>MERCADO LIBRE</v>
          </cell>
          <cell r="G651" t="str">
            <v>01_MATERIALES</v>
          </cell>
          <cell r="H651" t="str">
            <v>ELECTRICIDAD</v>
          </cell>
          <cell r="J651" t="str">
            <v>https://articulo.mercadolibre.com.ar/MLA-811528746-mensula-reforzada-630mm-galvanizada-para-bandeja-portacable-_JM?quantity=1#position=6&amp;type=item&amp;tracking_id=53bb3c5e-0f09-4057-a7e4-8681360c5018</v>
          </cell>
        </row>
        <row r="652">
          <cell r="A652" t="str">
            <v>I1726</v>
          </cell>
          <cell r="B652" t="str">
            <v>Tapa para bandeja portacable 600</v>
          </cell>
          <cell r="C652" t="str">
            <v>ml</v>
          </cell>
          <cell r="D652">
            <v>552.61710000000005</v>
          </cell>
          <cell r="E652">
            <v>44044</v>
          </cell>
          <cell r="F652" t="str">
            <v>MERCADO LIBRE</v>
          </cell>
          <cell r="G652" t="str">
            <v>01_MATERIALES</v>
          </cell>
          <cell r="H652" t="str">
            <v>ELECTRICIDAD</v>
          </cell>
          <cell r="J652" t="str">
            <v>https://articulo.mercadolibre.com.ar/MLA-811530148-tapa-para-bandeja-portacables-de-600-mm-galvanizada-x3-mts-_JM?quantity=1#position=1&amp;type=item&amp;tracking_id=c9dbe15f-ccc4-4487-beec-5b70cf82fba5</v>
          </cell>
        </row>
        <row r="653">
          <cell r="A653" t="str">
            <v>I1727</v>
          </cell>
          <cell r="B653" t="str">
            <v>Cadena galvanizada - pintada - carga de rotura 50kg</v>
          </cell>
          <cell r="C653" t="str">
            <v>ml</v>
          </cell>
          <cell r="D653">
            <v>157.0248</v>
          </cell>
          <cell r="E653">
            <v>44044</v>
          </cell>
          <cell r="F653" t="str">
            <v>MERCADO LIBRE</v>
          </cell>
          <cell r="G653" t="str">
            <v>01_MATERIALES</v>
          </cell>
          <cell r="H653" t="str">
            <v>ELECTRICIDAD</v>
          </cell>
          <cell r="J653" t="str">
            <v>https://articulo.mercadolibre.com.ar/MLA-755742171-cadena-galvanizada-5mm-x-metro-400kg-_JM?quantity=1#position=1&amp;type=item&amp;tracking_id=21e76ea6-7278-4b09-88dd-c3e2166bd949</v>
          </cell>
        </row>
        <row r="654">
          <cell r="A654" t="str">
            <v>I1728</v>
          </cell>
          <cell r="B654" t="str">
            <v>Columna doble brazo 5,5m altura libre</v>
          </cell>
          <cell r="C654" t="str">
            <v>u</v>
          </cell>
          <cell r="D654">
            <v>8181.8181999999997</v>
          </cell>
          <cell r="E654">
            <v>44044</v>
          </cell>
          <cell r="F654" t="str">
            <v>MERCADO LIBRE</v>
          </cell>
          <cell r="G654" t="str">
            <v>01_MATERIALES</v>
          </cell>
          <cell r="H654" t="str">
            <v>ELECTRICIDAD</v>
          </cell>
          <cell r="J654" t="str">
            <v>https://articulo.mercadolibre.com.ar/MLA-773473989-columna-alumbrado-publico-parques-canchas-_JM?quantity=1#position=2&amp;type=item&amp;tracking_id=39569291-414e-4442-8ff6-189da8e52e96</v>
          </cell>
        </row>
        <row r="655">
          <cell r="A655" t="str">
            <v>I1729</v>
          </cell>
          <cell r="B655" t="str">
            <v>Luminaria angulo de apertura 20° - Tipo Strand SX 100 P - 100W o similar</v>
          </cell>
          <cell r="C655" t="str">
            <v>u</v>
          </cell>
          <cell r="D655">
            <v>9916.5288999999993</v>
          </cell>
          <cell r="E655">
            <v>44044</v>
          </cell>
          <cell r="F655" t="str">
            <v>MERCADO LIBRE</v>
          </cell>
          <cell r="G655" t="str">
            <v>01_MATERIALES</v>
          </cell>
          <cell r="H655" t="str">
            <v>ELECTRICIDAD</v>
          </cell>
          <cell r="J655" t="str">
            <v>https://articulo.mercadolibre.com.ar/MLA-842569535-luminaria-alumbrado-publico-led-strand-rs-160-lndnacional-_JM?searchVariation=51832673889&amp;quantity=1&amp;variation=51832673889#searchVariation=51832673889&amp;position=2&amp;type=item&amp;tracking_id=7bc38455-de6b-407b-b317-59f07ab8781a</v>
          </cell>
        </row>
        <row r="656">
          <cell r="A656" t="str">
            <v>I1730</v>
          </cell>
          <cell r="B656" t="str">
            <v>Luminaria angulo de apertura 20° - Tipo Strand SX 140 P - 140W o similar</v>
          </cell>
          <cell r="C656" t="str">
            <v>u</v>
          </cell>
          <cell r="D656">
            <v>12396.6942</v>
          </cell>
          <cell r="E656">
            <v>44044</v>
          </cell>
          <cell r="F656" t="str">
            <v>MERCADO LIBRE</v>
          </cell>
          <cell r="G656" t="str">
            <v>01_MATERIALES</v>
          </cell>
          <cell r="H656" t="str">
            <v>ELECTRICIDAD</v>
          </cell>
          <cell r="J656" t="str">
            <v>https://articulo.mercadolibre.com.ar/MLA-780279889-strand-rs-160-_JM</v>
          </cell>
        </row>
        <row r="657">
          <cell r="A657" t="str">
            <v>I1731</v>
          </cell>
          <cell r="B657" t="str">
            <v>Mensula para Bandeja Portacable 300</v>
          </cell>
          <cell r="C657" t="str">
            <v>u</v>
          </cell>
          <cell r="D657">
            <v>383.47109999999998</v>
          </cell>
          <cell r="E657">
            <v>44044</v>
          </cell>
          <cell r="F657" t="str">
            <v>MERCADO LIBRE</v>
          </cell>
          <cell r="G657" t="str">
            <v>01_MATERIALES</v>
          </cell>
          <cell r="H657" t="str">
            <v>ELECTRICIDAD</v>
          </cell>
          <cell r="J657" t="str">
            <v>https://articulo.mercadolibre.com.ar/MLA-728094272-mensula-reforzada-galvanizada-pbandejas-portacables-300mm-_JM?quantity=1#position=1&amp;type=item&amp;tracking_id=7d2d98ce-58c4-4e8f-8885-4933c00c6322</v>
          </cell>
        </row>
        <row r="658">
          <cell r="A658" t="str">
            <v>I1732</v>
          </cell>
          <cell r="B658" t="str">
            <v>Tapa para bandeja portacable 300</v>
          </cell>
          <cell r="C658" t="str">
            <v>ml</v>
          </cell>
          <cell r="D658">
            <v>125.6198</v>
          </cell>
          <cell r="E658">
            <v>44044</v>
          </cell>
          <cell r="F658" t="str">
            <v>MERCADO LIBRE</v>
          </cell>
          <cell r="G658" t="str">
            <v>01_MATERIALES</v>
          </cell>
          <cell r="H658" t="str">
            <v>ELECTRICIDAD</v>
          </cell>
          <cell r="J658" t="str">
            <v>https://articulo.mercadolibre.com.ar/MLA-798185315-tapa-para-bandeja-portacables-de-150-mm-galvanizada-x3-mts-_JM?quantity=1#position=1&amp;type=pad&amp;tracking_id=e8e3c694-5fb2-4b3d-ae08-2dc641f4baa9&amp;is_advertising=true&amp;ad_domain=VQCATCORE_LST&amp;ad_position=1&amp;ad_click_id=YjM5NmViODItMzE2ZS00N2RlLWJhNzItY2Y1NWEyMmNkMWUy</v>
          </cell>
        </row>
        <row r="659">
          <cell r="A659" t="str">
            <v>I1733</v>
          </cell>
          <cell r="B659" t="str">
            <v>Cable UTP 4x2xAWG23 - Cat.6a</v>
          </cell>
          <cell r="C659" t="str">
            <v>ml</v>
          </cell>
          <cell r="D659">
            <v>161.15700000000001</v>
          </cell>
          <cell r="E659">
            <v>44044</v>
          </cell>
          <cell r="F659" t="str">
            <v>MERCADO LIBRE</v>
          </cell>
          <cell r="G659" t="str">
            <v>01_MATERIALES</v>
          </cell>
          <cell r="H659" t="str">
            <v>ELECTRICIDAD</v>
          </cell>
          <cell r="J659" t="str">
            <v>https://articulo.mercadolibre.com.ar/MLA-783862702-cable-utp-cat-6a-lszh-amp-commscope-bobina-100-metros-blanco-_JM?matt_tool=80963329&amp;matt_word=&amp;gclid=EAIaIQobChMIy6rr6_Ch6AIVBwqRCh01RgmiEAQYASABEgJXiPD_BwE</v>
          </cell>
        </row>
        <row r="660">
          <cell r="A660" t="str">
            <v>I1734</v>
          </cell>
          <cell r="B660" t="str">
            <v>Gabinete Incendio</v>
          </cell>
          <cell r="C660" t="str">
            <v>u</v>
          </cell>
          <cell r="D660">
            <v>2524.5041000000001</v>
          </cell>
          <cell r="E660">
            <v>44044</v>
          </cell>
          <cell r="F660" t="str">
            <v>MERCADO LIBRE</v>
          </cell>
          <cell r="G660" t="str">
            <v>01_MATERIALES</v>
          </cell>
          <cell r="H660" t="str">
            <v>ELECTRICIDAD</v>
          </cell>
          <cell r="J660" t="str">
            <v>https://articulo.mercadolibre.com.ar/MLA-832290237-gabinete-incendio-para-manguera-y-lanza-_JM?matt_tool=88358867&amp;matt_word&amp;gclid=Cj0KCQjw09HzBRDrARIsAG60GP9jn9MG-30EN921tRr03F76-Xf1W5tGoCiOR5qIzCwY6Nk7fz82RMcaAhAQEALw_wcB&amp;quantity=1</v>
          </cell>
        </row>
        <row r="661">
          <cell r="A661" t="str">
            <v>I1735</v>
          </cell>
          <cell r="B661" t="str">
            <v>Manguera Contra Incendio Ryljet 1 3/4 (45 Mm) X 15 Mts Iram</v>
          </cell>
          <cell r="C661" t="str">
            <v>u</v>
          </cell>
          <cell r="D661">
            <v>9318.1818000000003</v>
          </cell>
          <cell r="E661">
            <v>44044</v>
          </cell>
          <cell r="F661" t="str">
            <v>MERCADO LIBRE</v>
          </cell>
          <cell r="G661" t="str">
            <v>01_MATERIALES</v>
          </cell>
          <cell r="H661" t="str">
            <v>ELECTRICIDAD</v>
          </cell>
          <cell r="J661" t="str">
            <v>https://articulo.mercadolibre.com.ar/MLA-606419189-manguera-contra-incendio-ryljet-1-34-45-mm-x-15-mts-iram-_JM?quantity=1#reco_item_pos=1&amp;reco_backend=machinalis-seller-items-pdp&amp;reco_backend_type=low_level&amp;reco_client=vip-seller_items-above&amp;reco_id=ac26856b-1107-40ae-a9ea-05bb8d1ee917</v>
          </cell>
        </row>
        <row r="662">
          <cell r="A662" t="str">
            <v>I1736</v>
          </cell>
          <cell r="B662" t="str">
            <v>Lanza Bronce Y Pico Con Boquilla Chorro Niebla 1 3/4 (45 Mm)</v>
          </cell>
          <cell r="C662" t="str">
            <v>u</v>
          </cell>
          <cell r="D662">
            <v>2014.4463000000001</v>
          </cell>
          <cell r="E662">
            <v>44044</v>
          </cell>
          <cell r="F662" t="str">
            <v>MERCADO LIBRE</v>
          </cell>
          <cell r="G662" t="str">
            <v>01_MATERIALES</v>
          </cell>
          <cell r="H662" t="str">
            <v>ELECTRICIDAD</v>
          </cell>
          <cell r="J662" t="str">
            <v>https://articulo.mercadolibre.com.ar/MLA-625655198-lanza-bronce-y-pico-con-boquilla-chorro-niebla-1-34-45-mm-_JM?quantity=1#reco_item_pos=3&amp;reco_backend=machinalis-seller-items-pdp&amp;reco_backend_type=low_level&amp;reco_client=vip-seller_items-above&amp;reco_id=9beca98d-0de2-4514-ad26-ba6fa86a9cf2</v>
          </cell>
        </row>
        <row r="663">
          <cell r="A663" t="str">
            <v>I1737</v>
          </cell>
          <cell r="B663" t="str">
            <v>Valvula Tipo Teatro 2 1/2 - Fire Sec</v>
          </cell>
          <cell r="C663" t="str">
            <v>u</v>
          </cell>
          <cell r="D663">
            <v>3314.8760000000002</v>
          </cell>
          <cell r="E663">
            <v>44044</v>
          </cell>
          <cell r="F663" t="str">
            <v>MERCADO LIBRE</v>
          </cell>
          <cell r="G663" t="str">
            <v>01_MATERIALES</v>
          </cell>
          <cell r="H663" t="str">
            <v>ELECTRICIDAD</v>
          </cell>
          <cell r="J663" t="str">
            <v>https://articulo.mercadolibre.com.ar/MLA-830547899-valvula-tipo-teatro-2-12-fire-sec-_JM?quantity=1#position=2&amp;type=item&amp;tracking_id=4a10b1bc-9b62-4d00-8ebe-325afe467d51</v>
          </cell>
        </row>
        <row r="664">
          <cell r="A664" t="str">
            <v>I1738</v>
          </cell>
          <cell r="B664" t="str">
            <v xml:space="preserve"> Monomodo 12 hilos</v>
          </cell>
          <cell r="C664" t="str">
            <v>ml</v>
          </cell>
          <cell r="D664">
            <v>110.0579</v>
          </cell>
          <cell r="E664">
            <v>44044</v>
          </cell>
          <cell r="F664" t="str">
            <v>MERCADO LIBRE</v>
          </cell>
          <cell r="G664" t="str">
            <v>01_MATERIALES</v>
          </cell>
          <cell r="H664" t="str">
            <v>ELECTRICIDAD</v>
          </cell>
          <cell r="J664" t="str">
            <v>https://articulo.mercadolibre.com.ar/MLA-724351491-fibra-optica-hellermanntyton-12-hilos-monomodo-adss-aerea-_JM?quantity=1#position=4&amp;type=item&amp;tracking_id=a7db3d69-25cd-4a91-b897-9476a12e370d</v>
          </cell>
        </row>
        <row r="665">
          <cell r="A665" t="str">
            <v>I1739</v>
          </cell>
          <cell r="B665" t="str">
            <v>Conectores Fusionados SC</v>
          </cell>
          <cell r="C665" t="str">
            <v>u</v>
          </cell>
          <cell r="D665">
            <v>33.735500000000002</v>
          </cell>
          <cell r="E665">
            <v>44044</v>
          </cell>
          <cell r="F665" t="str">
            <v>MERCADO LIBRE</v>
          </cell>
          <cell r="G665" t="str">
            <v>01_MATERIALES</v>
          </cell>
          <cell r="H665" t="str">
            <v>ELECTRICIDAD</v>
          </cell>
          <cell r="J665" t="str">
            <v>https://articulo.mercadolibre.com.ar/MLA-838377017-conector-rapido-fibra-optica-sc-upc-x-1-unidad-en-stock-_JM?quantity=1#position=1&amp;type=item&amp;tracking_id=27d85567-9c24-44b2-864d-f72ab26208cb</v>
          </cell>
        </row>
        <row r="666">
          <cell r="A666" t="str">
            <v>I1740</v>
          </cell>
          <cell r="B666" t="str">
            <v>Patchera Adam Hall 12 Canales K12c10 Manguera Sonido 10mts</v>
          </cell>
          <cell r="C666" t="str">
            <v>u</v>
          </cell>
          <cell r="D666">
            <v>15694.214900000001</v>
          </cell>
          <cell r="E666">
            <v>44044</v>
          </cell>
          <cell r="F666" t="str">
            <v>MERCADO LIBRE</v>
          </cell>
          <cell r="G666" t="str">
            <v>01_MATERIALES</v>
          </cell>
          <cell r="H666" t="str">
            <v>ELECTRICIDAD</v>
          </cell>
          <cell r="J666" t="str">
            <v>https://articulo.mercadolibre.com.ar/MLA-788339860-patchera-adam-hall-12-canales-k12c10-manguera-sonido-10mts-_JM?matt_tool=16612882&amp;matt_word&amp;gclid=CjwKCAjwguzzBRBiEiwAgU0FTwJSHpcrivyVP4OIrLJ5YmdZrf8-rRBIcfKINAgr-mgnbRTRgQgxhRoC-XUQAvD_BwE&amp;quantity=1</v>
          </cell>
        </row>
        <row r="667">
          <cell r="A667" t="str">
            <v>I1741</v>
          </cell>
          <cell r="B667" t="str">
            <v>Cable Telefónico Subterráneo 12 Pares X 100 Metros</v>
          </cell>
          <cell r="C667" t="str">
            <v>ml</v>
          </cell>
          <cell r="D667">
            <v>105.49590000000001</v>
          </cell>
          <cell r="E667">
            <v>44044</v>
          </cell>
          <cell r="F667" t="str">
            <v>MERCADO LIBRE</v>
          </cell>
          <cell r="G667" t="str">
            <v>01_MATERIALES</v>
          </cell>
          <cell r="H667" t="str">
            <v>ELECTRICIDAD</v>
          </cell>
          <cell r="J667" t="str">
            <v>https://articulo.mercadolibre.com.ar/MLA-696546988-cable-telefonico-subterraneo-12-pares-x-100-metros-_JM?quantity=1#position=1&amp;type=item&amp;tracking_id=63481712-b949-472e-9b53-cc0a31932163</v>
          </cell>
        </row>
        <row r="668">
          <cell r="A668" t="str">
            <v>I1742</v>
          </cell>
          <cell r="B668" t="str">
            <v>Regleta Siemon S66m</v>
          </cell>
          <cell r="C668" t="str">
            <v>u</v>
          </cell>
          <cell r="D668">
            <v>3144.6280999999999</v>
          </cell>
          <cell r="E668">
            <v>44044</v>
          </cell>
          <cell r="F668" t="str">
            <v>MERCADO LIBRE</v>
          </cell>
          <cell r="G668" t="str">
            <v>01_MATERIALES</v>
          </cell>
          <cell r="H668" t="str">
            <v>ELECTRICIDAD</v>
          </cell>
          <cell r="J668" t="str">
            <v>https://articulo.mercadolibre.com.ar/MLA-825401506-regleta-siemon-s66m-sbase-25-pares-x-9-unidades-_JM#position=9&amp;type=item&amp;tracking_id=4ecc49cb-064c-44ff-b58e-11eb8a2872ea</v>
          </cell>
        </row>
        <row r="669">
          <cell r="A669" t="str">
            <v>I1743</v>
          </cell>
          <cell r="B669" t="str">
            <v>Caja Estanca</v>
          </cell>
          <cell r="C669" t="str">
            <v>u</v>
          </cell>
          <cell r="D669">
            <v>976.85950000000003</v>
          </cell>
          <cell r="E669">
            <v>44044</v>
          </cell>
          <cell r="F669" t="str">
            <v>MERCADO LIBRE</v>
          </cell>
          <cell r="G669" t="str">
            <v>01_MATERIALES</v>
          </cell>
          <cell r="H669" t="str">
            <v>ELECTRICIDAD</v>
          </cell>
          <cell r="J669" t="str">
            <v>https://articulo.mercadolibre.com.ar/MLA-812118713-caja-estanca-pvc-de-paso-derivacion-30x23x10cm-pr1010106-_JM?matt_tool=26190581&amp;matt_word=&amp;gclid=CjwKCAjwguzzBRBiEiwAgU0FT0OHjHc89BN-fGMiywx4QMZko1cfxq8b3hX-97cxK092uveM7r1QLRoCI2kQAvD_BwE</v>
          </cell>
        </row>
        <row r="670">
          <cell r="A670" t="str">
            <v>I1744</v>
          </cell>
          <cell r="B670" t="str">
            <v>Cable Red Internet Armado Exterior Ftp Doble Vaina 50m Envío Gratis(*)</v>
          </cell>
          <cell r="C670" t="str">
            <v>ml</v>
          </cell>
          <cell r="D670">
            <v>29.4132</v>
          </cell>
          <cell r="E670">
            <v>44044</v>
          </cell>
          <cell r="F670" t="str">
            <v>MERCADO LIBRE</v>
          </cell>
          <cell r="G670" t="str">
            <v>01_MATERIALES</v>
          </cell>
          <cell r="H670" t="str">
            <v>ELECTRICIDAD</v>
          </cell>
          <cell r="J670" t="str">
            <v>https://articulo.mercadolibre.com.ar/MLA-739275278-cable-de-red-rj45-10-metros-rj45-patch-cord-utp-cat-6e-ipv-_JM?quantity=1&amp;variation=32022075927#position=1&amp;type=item&amp;tracking_id=65516d1b-df18-4434-a5cc-d2eca00c5041</v>
          </cell>
        </row>
        <row r="671">
          <cell r="A671" t="str">
            <v>I1745</v>
          </cell>
          <cell r="B671" t="str">
            <v>Conector Ficha Plug Rj45 Blindada Categoria 6 Amp Commsc X10</v>
          </cell>
          <cell r="C671" t="str">
            <v>u</v>
          </cell>
          <cell r="D671">
            <v>2247.1073999999999</v>
          </cell>
          <cell r="E671">
            <v>44044</v>
          </cell>
          <cell r="F671" t="str">
            <v>MERCADO LIBRE</v>
          </cell>
          <cell r="G671" t="str">
            <v>01_MATERIALES</v>
          </cell>
          <cell r="H671" t="str">
            <v>ELECTRICIDAD</v>
          </cell>
          <cell r="J671" t="str">
            <v>https://articulo.mercadolibre.com.ar/MLA-744571797-conector-ficha-plug-rj45-blindada-categoria-6-amp-commsc-x10-_JM?matt_tool=80963329&amp;matt_word&amp;gclid=CjwKCAjwguzzBRBiEiwAgU0FT93dMUuGso2F3iJMbRuVhbWQLXDA-0cduDLYuRf0V54-dCEG251CxBoCBKwQAvD_BwE&amp;quantity=1</v>
          </cell>
        </row>
        <row r="672">
          <cell r="A672" t="str">
            <v>I1746</v>
          </cell>
          <cell r="B672" t="str">
            <v>Seccionador bajo carga 4x200A</v>
          </cell>
          <cell r="C672" t="str">
            <v>u</v>
          </cell>
          <cell r="D672">
            <v>9917.3554000000004</v>
          </cell>
          <cell r="E672">
            <v>44044</v>
          </cell>
          <cell r="F672" t="str">
            <v>MERCADO LIBRE</v>
          </cell>
          <cell r="G672" t="str">
            <v>01_MATERIALES</v>
          </cell>
          <cell r="H672" t="str">
            <v>ELECTRICIDAD</v>
          </cell>
          <cell r="J672" t="str">
            <v>https://articulo.mercadolibre.com.ar/MLA-836367906-interruptor-seccionador-bajo-carga-schneider-ins160-4x160-a-_JM#position=1&amp;type=item&amp;tracking_id=8050a979-24a7-4740-b73d-7c60b1c6f6aa</v>
          </cell>
        </row>
        <row r="673">
          <cell r="A673" t="str">
            <v>I1747</v>
          </cell>
          <cell r="B673" t="str">
            <v>Camara de seguridad tipo Box</v>
          </cell>
          <cell r="C673" t="str">
            <v>u</v>
          </cell>
          <cell r="D673">
            <v>1238.8430000000001</v>
          </cell>
          <cell r="E673">
            <v>44044</v>
          </cell>
          <cell r="F673" t="str">
            <v>MERCADO LIBRE</v>
          </cell>
          <cell r="G673" t="str">
            <v>01_MATERIALES</v>
          </cell>
          <cell r="H673" t="str">
            <v>ELECTRICIDAD</v>
          </cell>
          <cell r="J673" t="str">
            <v>https://articulo.mercadolibre.com.ar/MLA-723914080-gabinete-housing-camara-seguridad-exterior-tipo-box-_JM?matt_tool=45947256&amp;matt_word&amp;gclid=CjwKCAjwguzzBRBiEiwAgU0FTwqh3Ue_42cKg5tiFrITvA3obltFCHO8rzxx8yKUZQZOcBToCZEh8xoChy4QAvD_BwE&amp;quantity=1</v>
          </cell>
        </row>
        <row r="674">
          <cell r="A674" t="str">
            <v>I1748</v>
          </cell>
          <cell r="B674" t="str">
            <v>Proteccion Antivandalica para camara tipo box</v>
          </cell>
          <cell r="C674" t="str">
            <v>u</v>
          </cell>
          <cell r="D674">
            <v>751.23969999999997</v>
          </cell>
          <cell r="E674">
            <v>44044</v>
          </cell>
          <cell r="F674" t="str">
            <v>MERCADO LIBRE</v>
          </cell>
          <cell r="G674" t="str">
            <v>01_MATERIALES</v>
          </cell>
          <cell r="H674" t="str">
            <v>ELECTRICIDAD</v>
          </cell>
          <cell r="J674" t="str">
            <v>https://articulo.mercadolibre.com.ar/MLA-607775156-gabinete-housing-antivandalico-para-camara-de-seguridad-infinity-_JM?matt_tool=45947256&amp;matt_word&amp;gclid=CjwKCAjwguzzBRBiEiwAgU0FTxhNdQqjC6vyhL8TllQhIQGxVB7QWz23DYjvfERdnGsuWz_vfNIOQRoCGugQAvD_BwE&amp;quantity=1</v>
          </cell>
        </row>
        <row r="675">
          <cell r="A675" t="str">
            <v>I1749</v>
          </cell>
          <cell r="B675" t="str">
            <v>Camara de Seguridad tipo Ojo de Pez</v>
          </cell>
          <cell r="C675" t="str">
            <v>u</v>
          </cell>
          <cell r="D675">
            <v>20206.6116</v>
          </cell>
          <cell r="E675">
            <v>44044</v>
          </cell>
          <cell r="F675" t="str">
            <v>MERCADO LIBRE</v>
          </cell>
          <cell r="G675" t="str">
            <v>01_MATERIALES</v>
          </cell>
          <cell r="H675" t="str">
            <v>ELECTRICIDAD</v>
          </cell>
          <cell r="J675" t="str">
            <v>https://articulo.mercadolibre.com.ar/MLA-823221070-camara-domo-ip-dahua-5mp-ojo-de-pez-360-ipc-eb5531p-_JM#position=2&amp;type=item&amp;tracking_id=a2291f96-75ac-420f-b4fb-9ae91f542c03</v>
          </cell>
        </row>
        <row r="676">
          <cell r="A676" t="str">
            <v>I1750</v>
          </cell>
          <cell r="B676" t="str">
            <v>ProtecCion Antivandalica para Camara tipo Ojo de Pez</v>
          </cell>
          <cell r="C676" t="str">
            <v>u</v>
          </cell>
          <cell r="D676">
            <v>5000</v>
          </cell>
          <cell r="E676">
            <v>44044</v>
          </cell>
          <cell r="F676" t="str">
            <v>MERCADO LIBRE</v>
          </cell>
          <cell r="G676" t="str">
            <v>01_MATERIALES</v>
          </cell>
          <cell r="H676" t="str">
            <v>ELECTRICIDAD</v>
          </cell>
          <cell r="J676" t="str">
            <v>https://articulo.mercadolibre.com.ar/MLA-694114464-jaula-para-camara-antivandalismo-reja-proteccion-seguridad-_JM#position=16&amp;type=item&amp;tracking_id=ed0cf0a1-0806-461f-9100-cfb6a30430b1</v>
          </cell>
        </row>
        <row r="677">
          <cell r="A677" t="str">
            <v>I1751</v>
          </cell>
          <cell r="B677" t="str">
            <v>Camara de Seguridad tipo IP</v>
          </cell>
          <cell r="C677" t="str">
            <v>u</v>
          </cell>
          <cell r="D677">
            <v>4701.6529</v>
          </cell>
          <cell r="E677">
            <v>44044</v>
          </cell>
          <cell r="F677" t="str">
            <v>MERCADO LIBRE</v>
          </cell>
          <cell r="G677" t="str">
            <v>01_MATERIALES</v>
          </cell>
          <cell r="H677" t="str">
            <v>ELECTRICIDAD</v>
          </cell>
          <cell r="J677" t="str">
            <v>https://articulo.mercadolibre.com.ar/MLA-799780815-camara-wifi-ip-exterior-dahua-hdw1320-3mp-cfuente-martinez-_JM?matt_tool=45947256&amp;matt_word=&amp;gclid=CjwKCAjwguzzBRBiEiwAgU0FT2Kjc-jOuDNTmIPrWi0Er-p5cuDOVdVvP8OLyM4yK8kOuZaJ8To_dRoCgXAQAvD_BwE</v>
          </cell>
        </row>
        <row r="678">
          <cell r="A678" t="str">
            <v>I1752</v>
          </cell>
          <cell r="B678" t="str">
            <v>Revo America Aero Hd 1080p 16 Ch. Video Seguridad Sistema ®</v>
          </cell>
          <cell r="C678" t="str">
            <v>u</v>
          </cell>
          <cell r="D678">
            <v>138754.7769</v>
          </cell>
          <cell r="E678">
            <v>44044</v>
          </cell>
          <cell r="F678" t="str">
            <v>MERCADO LIBRE</v>
          </cell>
          <cell r="G678" t="str">
            <v>01_MATERIALES</v>
          </cell>
          <cell r="H678" t="str">
            <v>ELECTRICIDAD</v>
          </cell>
          <cell r="J678" t="str">
            <v>https://articulo.mercadolibre.com.ar/MLA-816420021-revo-america-aero-hd-1080p-16-ch-video-seguridad-sistema--_JM?quantity=1#position=2&amp;type=item&amp;tracking_id=a7d6ed08-9add-49f0-a65f-b6d0d8e80e5b</v>
          </cell>
        </row>
        <row r="679">
          <cell r="A679" t="str">
            <v>I1753</v>
          </cell>
          <cell r="B679" t="str">
            <v>Ups Rackeable Apc Br900g 900va Back-ups 6 Tomas Cuotas Xellers</v>
          </cell>
          <cell r="C679" t="str">
            <v>u</v>
          </cell>
          <cell r="D679">
            <v>16850.413199999999</v>
          </cell>
          <cell r="E679">
            <v>44044</v>
          </cell>
          <cell r="F679" t="str">
            <v>MERCADO LIBRE</v>
          </cell>
          <cell r="G679" t="str">
            <v>01_MATERIALES</v>
          </cell>
          <cell r="H679" t="str">
            <v>ELECTRICIDAD</v>
          </cell>
          <cell r="J679" t="str">
            <v>https://articulo.mercadolibre.com.ar/MLA-772324433-ups-apc-br900g-900va-back-ups-6-tomas-cuotas-xellers-_JM?matt_tool=80963329&amp;matt_word=&amp;gclid=CjwKCAjwguzzBRBiEiwAgU0FT6jeS5-r4kM6AHpiPR12aqgpdgGsFZmM2EZtylFr1mooy65hZrGlhxoCYEgQAvD_BwE</v>
          </cell>
        </row>
        <row r="680">
          <cell r="A680" t="str">
            <v>I1754</v>
          </cell>
          <cell r="B680" t="str">
            <v>Patchera Patch Panel Cat 6 24 Puertos Bocas Jack Cat6 Rj45</v>
          </cell>
          <cell r="C680" t="str">
            <v>u</v>
          </cell>
          <cell r="D680">
            <v>5501.7106999999996</v>
          </cell>
          <cell r="E680">
            <v>44044</v>
          </cell>
          <cell r="F680" t="str">
            <v>MERCADO LIBRE</v>
          </cell>
          <cell r="G680" t="str">
            <v>01_MATERIALES</v>
          </cell>
          <cell r="H680" t="str">
            <v>ELECTRICIDAD</v>
          </cell>
          <cell r="J680" t="str">
            <v>https://articulo.mercadolibre.com.ar/MLA-797343744-patchera-patch-panel-cat-6-24-puertos-bocas-jack-cat6-rj45-_JM?matt_tool=80963329&amp;matt_word=&amp;gclid=CjwKCAjwguzzBRBiEiwAgU0FTwaCt49QDhYlU4tl_aC7MOLWHOhPFp3rMU9ZJMHI_hpcgaWbqol3BhoCW5QQAvD_BwE</v>
          </cell>
        </row>
        <row r="681">
          <cell r="A681" t="str">
            <v>I1755</v>
          </cell>
          <cell r="B681" t="str">
            <v>Camara de Inspeccion para PAT 25x25</v>
          </cell>
          <cell r="C681" t="str">
            <v>u</v>
          </cell>
          <cell r="D681">
            <v>2066.1156999999998</v>
          </cell>
          <cell r="E681">
            <v>44044</v>
          </cell>
          <cell r="F681" t="str">
            <v>MERCADO LIBRE</v>
          </cell>
          <cell r="G681" t="str">
            <v>01_MATERIALES</v>
          </cell>
          <cell r="H681" t="str">
            <v>ELECTRICIDAD</v>
          </cell>
          <cell r="J681" t="str">
            <v>https://articulo.mercadolibre.com.ar/MLA-841678796-camara-de-inspeccion-250x250mm-para-jabalina-puesta-a-tierra-_JM#position=3&amp;type=item&amp;tracking_id=2d090233-40a4-4efe-9a44-46d1a086f7ab_JM#position=1&amp;type=item&amp;tracking_id=77f5a042-75d9-4897-ae36-e61708530bd3</v>
          </cell>
        </row>
        <row r="682">
          <cell r="A682" t="str">
            <v>I1756</v>
          </cell>
          <cell r="B682" t="str">
            <v>Cable Al desnudo 50mm2</v>
          </cell>
          <cell r="C682" t="str">
            <v>ml</v>
          </cell>
          <cell r="D682">
            <v>119.157</v>
          </cell>
          <cell r="E682">
            <v>44044</v>
          </cell>
          <cell r="F682" t="str">
            <v>MERCADO LIBRE</v>
          </cell>
          <cell r="G682" t="str">
            <v>01_MATERIALES</v>
          </cell>
          <cell r="H682" t="str">
            <v>ELECTRICIDAD</v>
          </cell>
          <cell r="J682" t="str">
            <v>https://articulo.mercadolibre.com.ar/MLA-823879741-cable-desnudo-de-aluminio-50mm-normalizado-_JM?matt_tool=26190581&amp;matt_word&amp;gclid=CjwKCAjwguzzBRBiEiwAgU0FT8qdSax_IK57mpVfGgEenhYdFRwDrSK4mtH0K_D3MaXKsXEw8totUBoCd9UQAvD_BwE&amp;quantity=1</v>
          </cell>
        </row>
        <row r="683">
          <cell r="A683" t="str">
            <v>I1757</v>
          </cell>
          <cell r="B683" t="str">
            <v>Riel Din 35 Mm Para Termicas.</v>
          </cell>
          <cell r="C683" t="str">
            <v>ml</v>
          </cell>
          <cell r="D683">
            <v>226.10740000000001</v>
          </cell>
          <cell r="E683">
            <v>44044</v>
          </cell>
          <cell r="F683" t="str">
            <v>MERCADO LIBRE</v>
          </cell>
          <cell r="G683" t="str">
            <v>01_MATERIALES</v>
          </cell>
          <cell r="H683" t="str">
            <v>ELECTRICIDAD</v>
          </cell>
          <cell r="J683" t="str">
            <v>https://articulo.mercadolibre.com.ar/MLA-841811225-riel-din-35-mm-para-termicas-longitud-1-metro-_JM?quantity=1#position=1&amp;type=item&amp;tracking_id=def01ea4-1ad4-4a31-b590-cd3c783c4cac</v>
          </cell>
        </row>
        <row r="684">
          <cell r="A684" t="str">
            <v>I1758</v>
          </cell>
          <cell r="B684" t="str">
            <v>Gabinete  Metalico IP55 - 750x450x300</v>
          </cell>
          <cell r="C684" t="str">
            <v>u</v>
          </cell>
          <cell r="D684">
            <v>6559.4958999999999</v>
          </cell>
          <cell r="E684">
            <v>44044</v>
          </cell>
          <cell r="F684" t="str">
            <v>MERCADO LIBRE</v>
          </cell>
          <cell r="G684" t="str">
            <v>01_MATERIALES</v>
          </cell>
          <cell r="H684" t="str">
            <v>ELECTRICIDAD</v>
          </cell>
          <cell r="J684" t="str">
            <v>https://articulo.mercadolibre.com.ar/MLA-693824989-gabinete-ip65-750-x-600-x-120-metalico-forli-electro-medina-_JM#position=3&amp;type=item&amp;tracking_id=205ed0ac-a0e5-4619-8cbb-0907066f246a</v>
          </cell>
        </row>
        <row r="685">
          <cell r="A685" t="str">
            <v>I1759</v>
          </cell>
          <cell r="B685" t="str">
            <v>Termica 4x20</v>
          </cell>
          <cell r="C685" t="str">
            <v>u</v>
          </cell>
          <cell r="D685">
            <v>1825.6197999999999</v>
          </cell>
          <cell r="E685">
            <v>44044</v>
          </cell>
          <cell r="F685" t="str">
            <v>MERCADO LIBRE</v>
          </cell>
          <cell r="G685" t="str">
            <v>01_MATERIALES</v>
          </cell>
          <cell r="H685" t="str">
            <v>ELECTRICIDAD</v>
          </cell>
          <cell r="J685" t="str">
            <v>https://articulo.mercadolibre.com.ar/MLA-788109974-llave-termica-tetrapolar-4x20-a-schneider-domae-_JM?matt_tool=26190581&amp;matt_word=&amp;gclid=Cj0KCQjwpfHzBRCiARIsAHHzyZoTXg3aV6lNJQqszcDEn9AaJGdR9FnXYZAlxSKW0_ca-ZXedR-eu9UaArrzEALw_wcB</v>
          </cell>
        </row>
        <row r="686">
          <cell r="A686" t="str">
            <v>I1760</v>
          </cell>
          <cell r="B686" t="str">
            <v>Altavoz IP68</v>
          </cell>
          <cell r="C686" t="str">
            <v>u</v>
          </cell>
          <cell r="D686">
            <v>13470.2479</v>
          </cell>
          <cell r="E686">
            <v>44044</v>
          </cell>
          <cell r="F686" t="str">
            <v>MERCADO LIBRE</v>
          </cell>
          <cell r="G686" t="str">
            <v>01_MATERIALES</v>
          </cell>
          <cell r="H686" t="str">
            <v>ELECTRICIDAD</v>
          </cell>
          <cell r="J686" t="str">
            <v>https://articulo.mercadolibre.com.ar/MLA-833538097-8-parlante-faital-pro-4fe35-woofer-4-pulgada-30-watts-italy-_JM?matt_tool=16612882&amp;matt_word&amp;gclid=Cj0KCQjwpfHzBRCiARIsAHHzyZoBaEFJgpzJ-I7Ds2iciigG7K3q-9q0FK9-7_reLn5bQ8MGViaFMcgaAlFREALw_wcB&amp;quantity=1&amp;variation=48885319589</v>
          </cell>
        </row>
        <row r="687">
          <cell r="A687" t="str">
            <v>I1761</v>
          </cell>
          <cell r="B687" t="str">
            <v>ParaRayo</v>
          </cell>
          <cell r="C687" t="str">
            <v>u</v>
          </cell>
          <cell r="D687">
            <v>34297.520700000001</v>
          </cell>
          <cell r="E687">
            <v>44044</v>
          </cell>
          <cell r="F687" t="str">
            <v>MERCADO LIBRE</v>
          </cell>
          <cell r="G687" t="str">
            <v>01_MATERIALES</v>
          </cell>
          <cell r="H687" t="str">
            <v>ELECTRICIDAD</v>
          </cell>
          <cell r="J687" t="str">
            <v>https://articulo.mercadolibre.com.ar/MLA-831621051-kit-pararayos-_JM#position=2&amp;type=item&amp;tracking_id=525a30e6-c2fa-4fb5-a615-20988de67d21</v>
          </cell>
        </row>
        <row r="688">
          <cell r="A688" t="str">
            <v>I1762</v>
          </cell>
          <cell r="B688" t="str">
            <v>Tubo Awaduct 110</v>
          </cell>
          <cell r="C688" t="str">
            <v>ml</v>
          </cell>
          <cell r="D688">
            <v>212.4545</v>
          </cell>
          <cell r="E688">
            <v>44044</v>
          </cell>
          <cell r="F688" t="str">
            <v>MERCADO LIBRE</v>
          </cell>
          <cell r="G688" t="str">
            <v>01_MATERIALES</v>
          </cell>
          <cell r="H688" t="str">
            <v>INST. CLOACAL</v>
          </cell>
          <cell r="J688" t="str">
            <v>https://articulo.mercadolibre.com.ar/MLA-788250539-tubo-cloacal-x-3-m-110-awaduct-_JM?matt_tool=26190581&amp;matt_word&amp;gclid=Cj0KCQjwpfHzBRCiARIsAHHzyZpZlS34PMYQXstV0wdzgBzpyeA6hAyb0aV5kcmCqMIG2GzxvErgSRQaAkutEALw_wcB&amp;quantity=1</v>
          </cell>
        </row>
        <row r="689">
          <cell r="A689" t="str">
            <v>I1763</v>
          </cell>
          <cell r="B689" t="str">
            <v>Camaras de Polipropileno 40x40</v>
          </cell>
          <cell r="C689" t="str">
            <v>u</v>
          </cell>
          <cell r="D689">
            <v>2500</v>
          </cell>
          <cell r="E689">
            <v>44044</v>
          </cell>
          <cell r="F689" t="str">
            <v>MERCADO LIBRE</v>
          </cell>
          <cell r="G689" t="str">
            <v>01_MATERIALES</v>
          </cell>
          <cell r="H689" t="str">
            <v>INST. CLOACAL</v>
          </cell>
          <cell r="J689" t="str">
            <v>https://articulo.mercadolibre.com.ar/MLA-831262840-camara-de-inspeccion-cloacalpluvial-40x40-tapa-reforzada-_JM?quantity=1#position=15&amp;type=item&amp;tracking_id=857c347d-e12b-4b02-ab52-c74cbf2e0229</v>
          </cell>
        </row>
        <row r="690">
          <cell r="A690" t="str">
            <v>I1764</v>
          </cell>
          <cell r="B690" t="str">
            <v>Rejas de Acero galvanizada</v>
          </cell>
          <cell r="C690" t="str">
            <v>ml</v>
          </cell>
          <cell r="D690">
            <v>3344.4214999999999</v>
          </cell>
          <cell r="E690">
            <v>44044</v>
          </cell>
          <cell r="F690" t="str">
            <v>MERCADO LIBRE</v>
          </cell>
          <cell r="G690" t="str">
            <v>01_MATERIALES</v>
          </cell>
          <cell r="H690" t="str">
            <v>ACERO</v>
          </cell>
          <cell r="J690" t="str">
            <v>https://articulo.mercadolibre.com.ar/MLA-615390921-rejilla-de-desague-guardaganado-20cm-galvanizada-con-marco-ed-r200g-_JM?quantity=1#position=2&amp;type=item&amp;tracking_id=9a02ee10-4d9e-4b04-abe1-bcf3f1ecd8c1</v>
          </cell>
        </row>
        <row r="691">
          <cell r="A691" t="str">
            <v>I1765</v>
          </cell>
          <cell r="B691" t="str">
            <v>Pead 40</v>
          </cell>
          <cell r="C691" t="str">
            <v>ml</v>
          </cell>
          <cell r="D691">
            <v>36.355400000000003</v>
          </cell>
          <cell r="E691">
            <v>44044</v>
          </cell>
          <cell r="F691" t="str">
            <v>MERCADO LIBRE</v>
          </cell>
          <cell r="G691" t="str">
            <v>01_MATERIALES</v>
          </cell>
          <cell r="H691" t="str">
            <v>INST. CLOACAL</v>
          </cell>
          <cell r="J691" t="str">
            <v>https://articulo.mercadolibre.com.ar/MLA-826903217-tubo-polietileno-alta-densidad-pead-pn10-32mm-riego-x-100mts-_JM?searchVariation=46878245729&amp;quantity=1&amp;variation=46878245729#searchVariation=46878245729&amp;position=5&amp;type=item&amp;tracking_id=eadb736e-0526-438d-9b9b-c41f6d410d22</v>
          </cell>
        </row>
        <row r="692">
          <cell r="A692" t="str">
            <v>I1766</v>
          </cell>
          <cell r="B692" t="str">
            <v>Gavion de 2 m X 1 m X 1 m  (2 m3)</v>
          </cell>
          <cell r="C692" t="str">
            <v>U</v>
          </cell>
          <cell r="D692">
            <v>5428.7428</v>
          </cell>
          <cell r="E692">
            <v>43969.438761574071</v>
          </cell>
          <cell r="F692" t="str">
            <v>https://articulo.mercadolibre.com.ar/MLA-813708468-gavion-caja-malla-doble-torsion-de-acero-muro-_JM#position=1&amp;type=item&amp;tracking_id=5535d4f6-be63-4b5e-ab95-b87ab6e3c025</v>
          </cell>
          <cell r="G692" t="str">
            <v>01_MATERIALES</v>
          </cell>
          <cell r="H692" t="str">
            <v>ACERO</v>
          </cell>
          <cell r="J692">
            <v>69.94</v>
          </cell>
        </row>
        <row r="693">
          <cell r="A693" t="str">
            <v>I1767</v>
          </cell>
          <cell r="B693" t="str">
            <v>Piedra bola por camionada de 6 m3</v>
          </cell>
          <cell r="C693" t="str">
            <v>u</v>
          </cell>
          <cell r="D693">
            <v>12040.4959</v>
          </cell>
          <cell r="E693">
            <v>44044</v>
          </cell>
          <cell r="F693" t="str">
            <v>MERCADO LIBRE</v>
          </cell>
          <cell r="G693" t="str">
            <v>01_MATERIALES</v>
          </cell>
          <cell r="H693" t="str">
            <v>ARIDOS</v>
          </cell>
          <cell r="J693" t="str">
            <v>https://articulo.mercadolibre.com.ar/MLA-834145923-piedra-bola-por-camionada-de-6-m3-envio-gratis-_JM?quantity=1#position=1&amp;type=item&amp;tracking_id=735640bd-656e-4a91-8e56-683e1d58e2a4</v>
          </cell>
        </row>
        <row r="694">
          <cell r="A694" t="str">
            <v>I1768</v>
          </cell>
          <cell r="B694" t="str">
            <v>Zocalo de porcellanatto</v>
          </cell>
          <cell r="C694" t="str">
            <v>ml</v>
          </cell>
          <cell r="D694">
            <v>61.983499999999999</v>
          </cell>
          <cell r="E694">
            <v>44044</v>
          </cell>
          <cell r="F694" t="str">
            <v>MERCADO LIBRE</v>
          </cell>
          <cell r="G694" t="str">
            <v>01_MATERIALES</v>
          </cell>
          <cell r="H694" t="str">
            <v>PISOS</v>
          </cell>
          <cell r="J694" t="str">
            <v>https://articulo.mercadolibre.com.ar/MLA-782279407-zocalo-porcelanato-corte-recto-_JM?quantity=1#position=5&amp;type=item&amp;tracking_id=e84707dc-7f11-4acf-bd04-0fb53b389bdb</v>
          </cell>
        </row>
        <row r="695">
          <cell r="A695" t="str">
            <v>I1769</v>
          </cell>
          <cell r="B695" t="str">
            <v>Triturado granítico 100/300 mm (1,89 tn/m3)</v>
          </cell>
          <cell r="C695" t="str">
            <v>m3</v>
          </cell>
          <cell r="D695">
            <v>1318.8679245283017</v>
          </cell>
          <cell r="E695">
            <v>43969.727534722224</v>
          </cell>
          <cell r="F695" t="str">
            <v>SIN FUENTE</v>
          </cell>
          <cell r="G695" t="str">
            <v>01_MATERIALES</v>
          </cell>
          <cell r="H695" t="str">
            <v>ARIDOS</v>
          </cell>
          <cell r="J695" t="str">
            <v>JUAN JO MAIL 20/5/2020</v>
          </cell>
        </row>
        <row r="696">
          <cell r="A696" t="str">
            <v>I1770</v>
          </cell>
          <cell r="B696" t="str">
            <v>Transporte de gaviones</v>
          </cell>
          <cell r="C696" t="str">
            <v>u</v>
          </cell>
          <cell r="D696">
            <v>25000</v>
          </cell>
          <cell r="E696">
            <v>43969.727534722224</v>
          </cell>
          <cell r="F696" t="str">
            <v>SIN FUENTE</v>
          </cell>
          <cell r="G696" t="str">
            <v>04_SUBCONTRATOS</v>
          </cell>
          <cell r="H696" t="str">
            <v>TRANSPORTE</v>
          </cell>
          <cell r="J696" t="str">
            <v>SIN CÓDIGO</v>
          </cell>
        </row>
        <row r="697">
          <cell r="A697" t="str">
            <v>I1771</v>
          </cell>
          <cell r="B697" t="str">
            <v>Transporte de piedras camión de 16 m3</v>
          </cell>
          <cell r="C697" t="str">
            <v>u</v>
          </cell>
          <cell r="D697">
            <v>20000</v>
          </cell>
          <cell r="E697">
            <v>43969.727534722224</v>
          </cell>
          <cell r="F697" t="str">
            <v>SIN FUENTE</v>
          </cell>
          <cell r="G697" t="str">
            <v>01_MATERIALES</v>
          </cell>
          <cell r="H697" t="str">
            <v>TRANSPORTE</v>
          </cell>
          <cell r="J697" t="str">
            <v>SIN CÓDIGO</v>
          </cell>
        </row>
        <row r="698">
          <cell r="A698" t="str">
            <v>I1772</v>
          </cell>
          <cell r="B698" t="str">
            <v>Gavión de 4 m x 2 m x 0,30 m (2,4 m3)</v>
          </cell>
          <cell r="C698" t="str">
            <v>u</v>
          </cell>
          <cell r="D698">
            <v>9274.8137999999999</v>
          </cell>
          <cell r="E698">
            <v>43969.727534722224</v>
          </cell>
          <cell r="F698" t="str">
            <v>https://articulo.mercadolibre.com.ar/MLA-813708468-gavion-caja-malla-doble-torsion-de-acero-muro-_JM#position=1&amp;type=item&amp;tracking_id=5535d4f6-be63-4b5e-ab95-b87ab6e3c025</v>
          </cell>
          <cell r="G698" t="str">
            <v>01_MATERIALES</v>
          </cell>
          <cell r="H698" t="str">
            <v>ACERO</v>
          </cell>
          <cell r="J698">
            <v>119.49</v>
          </cell>
        </row>
        <row r="699">
          <cell r="A699" t="str">
            <v>I1773</v>
          </cell>
          <cell r="B699" t="str">
            <v>Manto Geotextil No Tejido Mactex N4.2 Rollo 4,6mx100m Sibaco</v>
          </cell>
          <cell r="C699" t="str">
            <v>m2</v>
          </cell>
          <cell r="D699">
            <v>101.42959999999999</v>
          </cell>
          <cell r="E699">
            <v>44044</v>
          </cell>
          <cell r="F699" t="str">
            <v>MERCADO LIBRE</v>
          </cell>
          <cell r="G699" t="str">
            <v>01_MATERIALES</v>
          </cell>
          <cell r="H699" t="str">
            <v>INST. GAS</v>
          </cell>
          <cell r="J699" t="str">
            <v>https://articulo.mercadolibre.com.ar/MLA-853724768-manto-geotextil-no-tejido-mactex-n42-rollo-46mx100m-sibaco-_JM#position=6&amp;type=item&amp;tracking_id=5f804d26-0f25-4083-9c61-5d9e6699e4bf</v>
          </cell>
        </row>
        <row r="700">
          <cell r="A700" t="str">
            <v>I1774</v>
          </cell>
          <cell r="B700" t="str">
            <v>Caño de Das Revestido Pintura Epoxi Ø 3"  X 6,40 Mts</v>
          </cell>
          <cell r="C700" t="str">
            <v>u</v>
          </cell>
          <cell r="D700">
            <v>9287.4380000000001</v>
          </cell>
          <cell r="E700">
            <v>44044</v>
          </cell>
          <cell r="F700" t="str">
            <v>MERCADO LIBRE</v>
          </cell>
          <cell r="G700" t="str">
            <v>01_MATERIALES</v>
          </cell>
          <cell r="H700" t="str">
            <v>INST. GAS</v>
          </cell>
          <cell r="J700" t="str">
            <v>https://articulo.mercadolibre.com.ar/MLA-670634733-cano-revestido-pintura-epoxi-3-x-640-mts-gk-_JM?quantity=1#position=10&amp;type=item&amp;tracking_id=5b0fe311-6d35-4537-baa8-641e26226763</v>
          </cell>
        </row>
        <row r="701">
          <cell r="A701" t="str">
            <v>I1775</v>
          </cell>
          <cell r="B701" t="str">
            <v>Caño de Das Revestido Pintura Epoxi Ø 2  1/2"  X 6,40 Mts</v>
          </cell>
          <cell r="C701" t="str">
            <v>u</v>
          </cell>
          <cell r="D701">
            <v>7107.5123999999996</v>
          </cell>
          <cell r="E701">
            <v>44044</v>
          </cell>
          <cell r="F701" t="str">
            <v>MERCADO LIBRE</v>
          </cell>
          <cell r="G701" t="str">
            <v>01_MATERIALES</v>
          </cell>
          <cell r="H701" t="str">
            <v>INST. GAS</v>
          </cell>
          <cell r="J701" t="str">
            <v>https://articulo.mercadolibre.com.ar/MLA-670634598-cano-revestido-pintura-epoxi-2-12-x-640-mts-gk-_JM?quantity=1#position=4&amp;type=item&amp;tracking_id=194d8c0e-0b04-45aa-8e86-bb7fd26f3338</v>
          </cell>
        </row>
        <row r="702">
          <cell r="A702" t="str">
            <v>I1776</v>
          </cell>
          <cell r="B702" t="str">
            <v>Caño de Das Revestido Pintura Epoxi Ø 2"  X 6,40 Mts</v>
          </cell>
          <cell r="C702" t="str">
            <v>u</v>
          </cell>
          <cell r="D702">
            <v>5233.3967000000002</v>
          </cell>
          <cell r="E702">
            <v>44044</v>
          </cell>
          <cell r="F702" t="str">
            <v>MERCADO LIBRE</v>
          </cell>
          <cell r="G702" t="str">
            <v>01_MATERIALES</v>
          </cell>
          <cell r="H702" t="str">
            <v>INST. GAS</v>
          </cell>
          <cell r="J702" t="str">
            <v>https://articulo.mercadolibre.com.ar/MLA-748547668-cano-tubo-para-gas-epoxi-acero-de-2-pulgada-x-64-mt-_JM?quantity=1#position=35&amp;type=item&amp;tracking_id=859f933b-43fa-4e20-8317-e061577da4a0</v>
          </cell>
        </row>
        <row r="703">
          <cell r="A703" t="str">
            <v>I1777</v>
          </cell>
          <cell r="B703" t="str">
            <v>Caño de Das Revestido Pintura Epoxi Ø 1 1/4"  X 6,40 Mts</v>
          </cell>
          <cell r="C703" t="str">
            <v>u</v>
          </cell>
          <cell r="D703">
            <v>3449.9007999999999</v>
          </cell>
          <cell r="E703">
            <v>44044</v>
          </cell>
          <cell r="F703" t="str">
            <v>MERCADO LIBRE</v>
          </cell>
          <cell r="G703" t="str">
            <v>01_MATERIALES</v>
          </cell>
          <cell r="H703" t="str">
            <v>INST. GAS</v>
          </cell>
          <cell r="J703" t="str">
            <v>https://articulo.mercadolibre.com.ar/MLA-666652405-cano-revestido-pintura-epoxi-1-14-x-640-mts-gk-_JM?quantity=1#position=26&amp;type=item&amp;tracking_id=859f933b-43fa-4e20-8317-e061577da4a0</v>
          </cell>
        </row>
        <row r="704">
          <cell r="A704" t="str">
            <v>I1778</v>
          </cell>
          <cell r="B704" t="str">
            <v>Caño de Das Revestido Pintura Epoxi Ø 1"  X 6,40 Mts</v>
          </cell>
          <cell r="C704" t="str">
            <v>u</v>
          </cell>
          <cell r="D704">
            <v>2752.0661</v>
          </cell>
          <cell r="E704">
            <v>44044</v>
          </cell>
          <cell r="F704" t="str">
            <v>MERCADO LIBRE</v>
          </cell>
          <cell r="G704" t="str">
            <v>01_MATERIALES</v>
          </cell>
          <cell r="H704" t="str">
            <v>INST. GAS</v>
          </cell>
          <cell r="J704" t="str">
            <v>https://articulo.mercadolibre.com.ar/MLA-610218311-cano-aprobado-gas-epoxi-tenaris-1-x-64-mt-gramabi-tubo-_JM?quantity=1&amp;variation=41816884986#position=30&amp;type=item&amp;tracking_id=859f933b-43fa-4e20-8317-e061577da4a0</v>
          </cell>
        </row>
        <row r="705">
          <cell r="A705" t="str">
            <v>I1779</v>
          </cell>
          <cell r="B705" t="str">
            <v>Caño de Das Revestido Pintura Epoxi Ø 3/4"  X 6,40 Mts</v>
          </cell>
          <cell r="C705" t="str">
            <v>u</v>
          </cell>
          <cell r="D705">
            <v>1742.4132</v>
          </cell>
          <cell r="E705">
            <v>44044</v>
          </cell>
          <cell r="F705" t="str">
            <v>MERCADO LIBRE</v>
          </cell>
          <cell r="G705" t="str">
            <v>01_MATERIALES</v>
          </cell>
          <cell r="H705" t="str">
            <v>INST. GAS</v>
          </cell>
          <cell r="J705" t="str">
            <v>https://articulo.mercadolibre.com.ar/MLA-615843379-cano-para-gas-de-acero-epoxi-aprobado-de-34-x-64-m-verkar-_JM?quantity=1#position=38&amp;type=item&amp;tracking_id=859f933b-43fa-4e20-8317-e061577da4a0</v>
          </cell>
        </row>
        <row r="706">
          <cell r="A706" t="str">
            <v>I1780</v>
          </cell>
          <cell r="B706" t="str">
            <v>Caño de Das Revestido Pintura Epoxi Ø 1/2"  X 6,40 Mts</v>
          </cell>
          <cell r="C706" t="str">
            <v>u</v>
          </cell>
          <cell r="D706">
            <v>1154.8925999999999</v>
          </cell>
          <cell r="E706">
            <v>44044</v>
          </cell>
          <cell r="F706" t="str">
            <v>MERCADO LIBRE</v>
          </cell>
          <cell r="G706" t="str">
            <v>01_MATERIALES</v>
          </cell>
          <cell r="H706" t="str">
            <v>INST. GAS</v>
          </cell>
          <cell r="J706" t="str">
            <v>https://articulo.mercadolibre.com.ar/MLA-843620502-cano-revestido-pintura-epoxi-12-x-64-mts-_JM?quantity=1#position=22&amp;type=item&amp;tracking_id=86b80a4c-6a32-45f8-8381-9b142d1a76c4</v>
          </cell>
        </row>
        <row r="707">
          <cell r="A707" t="str">
            <v>I1782</v>
          </cell>
          <cell r="B707" t="str">
            <v>Codo con Revestimiento Epoxi Ø 2 1/2" HH</v>
          </cell>
          <cell r="C707" t="str">
            <v>u</v>
          </cell>
          <cell r="D707">
            <v>765.86779999999999</v>
          </cell>
          <cell r="E707">
            <v>44044</v>
          </cell>
          <cell r="F707" t="str">
            <v>MERCADO LIBRE</v>
          </cell>
          <cell r="G707" t="str">
            <v>01_MATERIALES</v>
          </cell>
          <cell r="H707" t="str">
            <v>INST. GAS</v>
          </cell>
          <cell r="J707" t="str">
            <v>https://articulo.mercadolibre.com.ar/MLA-671652303-codo-90-hh-epoxi-2-12-gk-_JM?quantity=1#position=11&amp;type=item&amp;tracking_id=99211777-4444-442e-a63b-27afa0d36427</v>
          </cell>
        </row>
        <row r="708">
          <cell r="A708" t="str">
            <v>I1783</v>
          </cell>
          <cell r="B708" t="str">
            <v>Codo con Revestimiento Epoxi Ø 2" HH</v>
          </cell>
          <cell r="C708" t="str">
            <v>u</v>
          </cell>
          <cell r="D708">
            <v>342.63639999999998</v>
          </cell>
          <cell r="E708">
            <v>44044</v>
          </cell>
          <cell r="F708" t="str">
            <v>MERCADO LIBRE</v>
          </cell>
          <cell r="G708" t="str">
            <v>01_MATERIALES</v>
          </cell>
          <cell r="H708" t="str">
            <v>INST. GAS</v>
          </cell>
          <cell r="J708" t="str">
            <v>https://articulo.mercadolibre.com.ar/MLA-831644097-codo-90-hh-epoxi-2-_JM?quantity=1#position=30&amp;type=item&amp;tracking_id=99211777-4444-442e-a63b-27afa0d36427</v>
          </cell>
        </row>
        <row r="709">
          <cell r="A709" t="str">
            <v>I1784</v>
          </cell>
          <cell r="B709" t="str">
            <v>Codo con Revestimiento Epoxi Ø 1 1/2" HH</v>
          </cell>
          <cell r="C709" t="str">
            <v>u</v>
          </cell>
          <cell r="D709">
            <v>211.5702</v>
          </cell>
          <cell r="E709">
            <v>44044</v>
          </cell>
          <cell r="F709" t="str">
            <v>MERCADO LIBRE</v>
          </cell>
          <cell r="G709" t="str">
            <v>01_MATERIALES</v>
          </cell>
          <cell r="H709" t="str">
            <v>INST. GAS</v>
          </cell>
          <cell r="J709" t="str">
            <v>https://articulo.mercadolibre.com.ar/MLA-842490208-codo-hembra-hembra-epoxi-1-12-aprobado-_JM?quantity=1#position=2&amp;type=item&amp;tracking_id=6bac8c5f-d3f9-4594-908d-f0b070f61118</v>
          </cell>
        </row>
        <row r="710">
          <cell r="A710" t="str">
            <v>I1785</v>
          </cell>
          <cell r="B710" t="str">
            <v>Codo con Revestimiento Epoxi Ø 1" HH</v>
          </cell>
          <cell r="C710" t="str">
            <v>u</v>
          </cell>
          <cell r="D710">
            <v>138.1157</v>
          </cell>
          <cell r="E710">
            <v>44044</v>
          </cell>
          <cell r="F710" t="str">
            <v>MERCADO LIBRE</v>
          </cell>
          <cell r="G710" t="str">
            <v>01_MATERIALES</v>
          </cell>
          <cell r="H710" t="str">
            <v>INST. GAS</v>
          </cell>
          <cell r="J710" t="str">
            <v>https://articulo.mercadolibre.com.ar/MLA-792342322-codo-90-hh-epoxi-1-_JM?quantity=1#position=10&amp;type=item&amp;tracking_id=38653f5c-3101-4356-8451-58df2aefcff2</v>
          </cell>
        </row>
        <row r="711">
          <cell r="A711" t="str">
            <v>I1786</v>
          </cell>
          <cell r="B711" t="str">
            <v>Codo con Revestimiento Epoxi Ø 3/4" HH</v>
          </cell>
          <cell r="C711" t="str">
            <v>u</v>
          </cell>
          <cell r="D711">
            <v>67.752099999999999</v>
          </cell>
          <cell r="E711">
            <v>44044</v>
          </cell>
          <cell r="F711" t="str">
            <v>MERCADO LIBRE</v>
          </cell>
          <cell r="G711" t="str">
            <v>01_MATERIALES</v>
          </cell>
          <cell r="H711" t="str">
            <v>INST. GAS</v>
          </cell>
          <cell r="J711" t="str">
            <v>https://articulo.mercadolibre.com.ar/MLA-774504845-codo-con-revestimiento-epoxi-aprobado-34-hh-por-10-un-_JM?quantity=1#position=1&amp;type=item&amp;tracking_id=38653f5c-3101-4356-8451-58df2aefcff2</v>
          </cell>
        </row>
        <row r="712">
          <cell r="A712" t="str">
            <v>I1787</v>
          </cell>
          <cell r="B712" t="str">
            <v>Codo con Revestimiento Epoxi Ø 1/2" HH</v>
          </cell>
          <cell r="C712" t="str">
            <v>u</v>
          </cell>
          <cell r="D712">
            <v>57.024799999999999</v>
          </cell>
          <cell r="E712">
            <v>44044</v>
          </cell>
          <cell r="F712" t="str">
            <v>MERCADO LIBRE</v>
          </cell>
          <cell r="G712" t="str">
            <v>01_MATERIALES</v>
          </cell>
          <cell r="H712" t="str">
            <v>INST. GAS</v>
          </cell>
          <cell r="J712" t="str">
            <v>https://articulo.mercadolibre.com.ar/MLA-842491575-codo-hembra-hembra-epoxi-12-aprobado-_JM?quantity=1#position=5&amp;type=item&amp;tracking_id=6bac8c5f-d3f9-4594-908d-f0b070f61118</v>
          </cell>
        </row>
        <row r="713">
          <cell r="A713" t="str">
            <v>I1788</v>
          </cell>
          <cell r="B713" t="str">
            <v>Tee con Revestimiento Epoxi  Ø 1"</v>
          </cell>
          <cell r="C713" t="str">
            <v>u</v>
          </cell>
          <cell r="D713">
            <v>168.72730000000001</v>
          </cell>
          <cell r="E713">
            <v>44044</v>
          </cell>
          <cell r="F713" t="str">
            <v>MERCADO LIBRE</v>
          </cell>
          <cell r="G713" t="str">
            <v>01_MATERIALES</v>
          </cell>
          <cell r="H713" t="str">
            <v>INST. GAS</v>
          </cell>
          <cell r="J713" t="str">
            <v>https://articulo.mercadolibre.com.ar/MLA-854206978-tee-epoxi-1-ferresur-_JM?quantity=1#position=1&amp;type=item&amp;tracking_id=af7eefed-e7db-47be-8556-ce41af4ccc0f</v>
          </cell>
        </row>
        <row r="714">
          <cell r="A714" t="str">
            <v>I1789</v>
          </cell>
          <cell r="B714" t="str">
            <v>Tee con Revestimiento Epoxi  Ø 3/4"</v>
          </cell>
          <cell r="C714" t="str">
            <v>u</v>
          </cell>
          <cell r="D714">
            <v>101.3306</v>
          </cell>
          <cell r="E714">
            <v>44044</v>
          </cell>
          <cell r="F714" t="str">
            <v>MERCADO LIBRE</v>
          </cell>
          <cell r="G714" t="str">
            <v>01_MATERIALES</v>
          </cell>
          <cell r="H714" t="str">
            <v>INST. GAS</v>
          </cell>
          <cell r="J714" t="str">
            <v>https://articulo.mercadolibre.com.ar/MLA-832447553-tee-de-34-epoxi-_JM?quantity=1#position=6&amp;type=item&amp;tracking_id=cc01a45d-cd51-4820-a370-808247554dea</v>
          </cell>
        </row>
        <row r="715">
          <cell r="A715" t="str">
            <v>I1790</v>
          </cell>
          <cell r="B715" t="str">
            <v>Tee con Revestimiento Epoxi  Ø 1/2"</v>
          </cell>
          <cell r="C715" t="str">
            <v>u</v>
          </cell>
          <cell r="D715">
            <v>56.239699999999999</v>
          </cell>
          <cell r="E715">
            <v>44044</v>
          </cell>
          <cell r="F715" t="str">
            <v>MERCADO LIBRE</v>
          </cell>
          <cell r="G715" t="str">
            <v>01_MATERIALES</v>
          </cell>
          <cell r="H715" t="str">
            <v>INST. GAS</v>
          </cell>
          <cell r="J715" t="str">
            <v>https://articulo.mercadolibre.com.ar/MLA-854217324-te-12-epoxi-ferresur-_JM#position=2&amp;type=item&amp;tracking_id=af7eefed-e7db-47be-8556-ce41af4ccc0f</v>
          </cell>
        </row>
        <row r="716">
          <cell r="A716" t="str">
            <v>I1791</v>
          </cell>
          <cell r="B716" t="str">
            <v>Revoque Plastico 2 En 1 Texturado 30 Kilos Impermeable (1,5 a 2 kg/m2)</v>
          </cell>
          <cell r="C716" t="str">
            <v>u</v>
          </cell>
          <cell r="D716">
            <v>2454.5455000000002</v>
          </cell>
          <cell r="E716">
            <v>44044</v>
          </cell>
          <cell r="F716" t="str">
            <v>MERCADO LIBRE</v>
          </cell>
          <cell r="G716" t="str">
            <v>01_MATERIALES</v>
          </cell>
          <cell r="H716" t="str">
            <v xml:space="preserve">MEZCLAS	</v>
          </cell>
          <cell r="J716" t="str">
            <v>https://articulo.mercadolibre.com.ar/MLA-750851543-revoque-plastico-2-en-1-texturado-30-kilos-impermeable-_JM?quantity=1#position=4&amp;type=item&amp;tracking_id=2bdcbee7-b82f-4604-93cd-b46382d23d95_JM?searchVariation=37556442442&amp;variation=37556442442#searchVariation=37556442442&amp;position=5&amp;type=item&amp;tracking_id=cab69838-9024-4a60-8ff1-96e8ba62f750</v>
          </cell>
        </row>
        <row r="717">
          <cell r="A717" t="str">
            <v>I1792</v>
          </cell>
          <cell r="B717" t="str">
            <v>Revear Revestimiento Marble Fino/medio 30 Kg (rinde 20 m2)</v>
          </cell>
          <cell r="C717" t="str">
            <v>u</v>
          </cell>
          <cell r="D717">
            <v>3719.0083</v>
          </cell>
          <cell r="E717">
            <v>44044</v>
          </cell>
          <cell r="F717" t="str">
            <v>MERCADO LIBRE</v>
          </cell>
          <cell r="G717" t="str">
            <v>01_MATERIALES</v>
          </cell>
          <cell r="H717" t="str">
            <v>PISOS</v>
          </cell>
          <cell r="J717" t="str">
            <v>https://articulo.mercadolibre.com.ar/MLA-610376460-revear-revestimiento-marble-finomedio-30-kg-rex-_JM?searchVariation=23646590136#searchVariation=23646590136&amp;position=1&amp;type=item&amp;tracking_id=aedc2fce-c220-4e8f-83d4-d758b6dd6b15</v>
          </cell>
        </row>
        <row r="718">
          <cell r="A718" t="str">
            <v>I1793</v>
          </cell>
          <cell r="B718" t="str">
            <v>Ceramicas San Lorenzo Forte Blanco 33x33</v>
          </cell>
          <cell r="C718" t="str">
            <v>m2</v>
          </cell>
          <cell r="D718">
            <v>325.6198</v>
          </cell>
          <cell r="E718">
            <v>44044</v>
          </cell>
          <cell r="F718" t="str">
            <v>MERCADO LIBRE</v>
          </cell>
          <cell r="G718" t="str">
            <v>01_MATERIALES</v>
          </cell>
          <cell r="H718" t="str">
            <v>PISOS</v>
          </cell>
          <cell r="J718" t="str">
            <v>https://articulo.mercadolibre.com.ar/MLA-788154648-ceramicas-san-lorenzo-forte-blanco-33x33-_JM?quantity=1#position=3&amp;type=item&amp;tracking_id=e0908bbd-c1e7-42f8-b408-b33b03381e5c</v>
          </cell>
        </row>
        <row r="719">
          <cell r="A719" t="str">
            <v>I1794</v>
          </cell>
          <cell r="B719" t="str">
            <v>Venecitas Biseladas - Mixes - 2 X 2cm -  Plancha de 32,7 x 32,7 cm</v>
          </cell>
          <cell r="C719" t="str">
            <v>u</v>
          </cell>
          <cell r="D719">
            <v>177.68600000000001</v>
          </cell>
          <cell r="E719">
            <v>44044</v>
          </cell>
          <cell r="F719" t="str">
            <v>MERCADO LIBRE</v>
          </cell>
          <cell r="G719" t="str">
            <v>01_MATERIALES</v>
          </cell>
          <cell r="H719" t="str">
            <v>PISOS</v>
          </cell>
          <cell r="J719" t="str">
            <v>https://articulo.mercadolibre.com.ar/MLA-775388675-venecitas-biseladas-mixes-2-x-2cm-precio-x-plancha-_JM?variation=37577485606#position=21&amp;type=item&amp;tracking_id=98d0f571-6c5c-41b7-83b6-f2b1084c18f2</v>
          </cell>
        </row>
        <row r="720">
          <cell r="A720" t="str">
            <v>I1795</v>
          </cell>
          <cell r="B720" t="str">
            <v>Cantonera de acero inoxidable</v>
          </cell>
          <cell r="C720" t="str">
            <v>ml</v>
          </cell>
          <cell r="D720">
            <v>629.75210000000004</v>
          </cell>
          <cell r="E720">
            <v>44044</v>
          </cell>
          <cell r="F720" t="str">
            <v>MERCADO LIBRE</v>
          </cell>
          <cell r="G720" t="str">
            <v>01_MATERIALES</v>
          </cell>
          <cell r="H720" t="str">
            <v>ACERO</v>
          </cell>
          <cell r="J720" t="str">
            <v>https://articulo.mercadolibre.com.ar/MLA-613797046-cantonera-guardacanto-11mm-x-2450m-vista-en-acero-inoxidable-_JM?quantity=1&amp;variation=43889370153#position=2&amp;type=item&amp;tracking_id=39548898-58df-4d94-a1e3-07ae4614ccfe</v>
          </cell>
        </row>
        <row r="721">
          <cell r="A721" t="str">
            <v>I1796</v>
          </cell>
          <cell r="B721" t="str">
            <v>Placa Texturada Durlock 0,606x0,606 Cielorraso Desmontable</v>
          </cell>
          <cell r="C721" t="str">
            <v>u</v>
          </cell>
          <cell r="D721">
            <v>156.47110000000001</v>
          </cell>
          <cell r="E721">
            <v>44044</v>
          </cell>
          <cell r="F721" t="str">
            <v>MERCADO LIBRE</v>
          </cell>
          <cell r="G721" t="str">
            <v>01_MATERIALES</v>
          </cell>
          <cell r="H721" t="str">
            <v>DURLOCK</v>
          </cell>
          <cell r="J721" t="str">
            <v>https://articulo.mercadolibre.com.ar/MLA-786789558-placa-texturada-durlock-0606x0606-cielorraso-desmontable-_JM#position=1&amp;type=item&amp;tracking_id=dee10879-29de-4c4d-b502-837fbedc751d</v>
          </cell>
        </row>
        <row r="722">
          <cell r="A722" t="str">
            <v>I1797</v>
          </cell>
          <cell r="B722" t="str">
            <v>Perfil Perimetral De 3mts Para Cielorraso Desmontable</v>
          </cell>
          <cell r="C722" t="str">
            <v>u</v>
          </cell>
          <cell r="D722">
            <v>247.0248</v>
          </cell>
          <cell r="E722">
            <v>44044</v>
          </cell>
          <cell r="F722" t="str">
            <v>MERCADO LIBRE</v>
          </cell>
          <cell r="G722" t="str">
            <v>01_MATERIALES</v>
          </cell>
          <cell r="H722" t="str">
            <v>DURLOCK</v>
          </cell>
          <cell r="J722" t="str">
            <v>https://articulo.mercadolibre.com.ar/MLA-754215913-perfil-perimetral-de-3mts-para-cielorraso-desmontable-_JM?quantity=1#position=1&amp;type=item&amp;tracking_id=1a68659c-8c86-43b6-9d81-2299adae6b82</v>
          </cell>
        </row>
        <row r="723">
          <cell r="A723" t="str">
            <v>I1798</v>
          </cell>
          <cell r="B723" t="str">
            <v>Perfil Larguero Cielorraso Desmontable X 3,66 Mts Durlock</v>
          </cell>
          <cell r="C723" t="str">
            <v>u</v>
          </cell>
          <cell r="D723">
            <v>214.876</v>
          </cell>
          <cell r="E723">
            <v>44044</v>
          </cell>
          <cell r="F723" t="str">
            <v>MERCADO LIBRE</v>
          </cell>
          <cell r="G723" t="str">
            <v>01_MATERIALES</v>
          </cell>
          <cell r="H723" t="str">
            <v>DURLOCK</v>
          </cell>
          <cell r="J723" t="str">
            <v>https://articulo.mercadolibre.com.ar/MLA-852701334-perfil-larguero-cielorraso-desmontable-x-366-mts-durlock-_JM?quantity=1#position=2&amp;type=item&amp;tracking_id=487764da-df3e-4b19-8be3-143478321054</v>
          </cell>
        </row>
        <row r="724">
          <cell r="A724" t="str">
            <v>I1799</v>
          </cell>
          <cell r="B724" t="str">
            <v>Perfil Travesaño 26mm X 1,22 Mts - Cielorraso Desmontable</v>
          </cell>
          <cell r="C724" t="str">
            <v>u</v>
          </cell>
          <cell r="D724">
            <v>68.594999999999999</v>
          </cell>
          <cell r="E724">
            <v>44044</v>
          </cell>
          <cell r="F724" t="str">
            <v>MERCADO LIBRE</v>
          </cell>
          <cell r="G724" t="str">
            <v>01_MATERIALES</v>
          </cell>
          <cell r="H724" t="str">
            <v>DURLOCK</v>
          </cell>
          <cell r="J724" t="str">
            <v>https://articulo.mercadolibre.com.ar/MLA-706661411-perfil-travesano-26mm-x-122-mts-cielorraso-desmontable-_JM?quantity=1#position=1&amp;type=item&amp;tracking_id=184d117d-8b60-4cd3-bde2-df9d47d9b7b5</v>
          </cell>
        </row>
        <row r="725">
          <cell r="A725" t="str">
            <v>I1800</v>
          </cell>
          <cell r="B725" t="str">
            <v>Placa Desmontable Deco Acustic Sirius Durlock 61x61</v>
          </cell>
          <cell r="C725" t="str">
            <v>u</v>
          </cell>
          <cell r="D725">
            <v>248.79339999999999</v>
          </cell>
          <cell r="E725">
            <v>44044</v>
          </cell>
          <cell r="F725" t="str">
            <v>MERCADO LIBRE</v>
          </cell>
          <cell r="G725" t="str">
            <v>01_MATERIALES</v>
          </cell>
          <cell r="H725" t="str">
            <v>DURLOCK</v>
          </cell>
          <cell r="J725" t="str">
            <v>https://articulo.mercadolibre.com.ar/MLA-698978382-cielorraso-desmontable-deco-acustic-sirius-durlock-61x61-_JM?quantity=1#position=2&amp;type=item&amp;tracking_id=44a35241-3766-4873-a1c6-48805060ac06</v>
          </cell>
        </row>
        <row r="726">
          <cell r="A726" t="str">
            <v>I1801</v>
          </cell>
          <cell r="B726" t="str">
            <v>Programador de Obra</v>
          </cell>
          <cell r="C726" t="str">
            <v>u</v>
          </cell>
          <cell r="D726">
            <v>1219.1227677922077</v>
          </cell>
          <cell r="E726">
            <v>43980.606516203705</v>
          </cell>
          <cell r="F726" t="str">
            <v>SIN FUENTE</v>
          </cell>
          <cell r="G726" t="str">
            <v>04_SUBCONTRATOS</v>
          </cell>
          <cell r="H726" t="str">
            <v>SERVICIOS PROFESIONALES</v>
          </cell>
          <cell r="J726" t="str">
            <v>2 x OFE</v>
          </cell>
        </row>
        <row r="727">
          <cell r="A727" t="str">
            <v>I1802</v>
          </cell>
          <cell r="B727" t="str">
            <v>Aire Multisplit Bgh Inverter 9000 + 2300+2300+4500 F/c</v>
          </cell>
          <cell r="C727" t="str">
            <v>u</v>
          </cell>
          <cell r="D727">
            <v>190000</v>
          </cell>
          <cell r="E727">
            <v>44044</v>
          </cell>
          <cell r="F727" t="str">
            <v>MERCADO LIBRE</v>
          </cell>
          <cell r="G727" t="str">
            <v>01_MATERIALES</v>
          </cell>
          <cell r="H727" t="str">
            <v>AIRE ACONDICIONADO</v>
          </cell>
          <cell r="J727" t="str">
            <v>https://articulo.mercadolibre.com.ar/MLA-826759599-aire-multisplit-bgh-inverter-9000-230023004500-fc-_JM?quantity=1#position=16&amp;type=item&amp;tracking_id=5a1e385d-c592-40b3-8d42-16be5375cb49</v>
          </cell>
        </row>
        <row r="728">
          <cell r="A728" t="str">
            <v>I1803</v>
          </cell>
          <cell r="B728" t="str">
            <v>Camion Tatoo 15-18 M3</v>
          </cell>
          <cell r="C728" t="str">
            <v>hs</v>
          </cell>
          <cell r="D728">
            <v>3124.1857553719005</v>
          </cell>
          <cell r="E728">
            <v>44062</v>
          </cell>
          <cell r="F728" t="str">
            <v>Maquinas</v>
          </cell>
          <cell r="G728" t="str">
            <v>03_EQUIPOS</v>
          </cell>
          <cell r="H728" t="str">
            <v>COSTO</v>
          </cell>
          <cell r="J728" t="str">
            <v>E0003</v>
          </cell>
        </row>
        <row r="729">
          <cell r="A729" t="str">
            <v>I1804</v>
          </cell>
          <cell r="B729" t="str">
            <v>Placa EPS 25 MM</v>
          </cell>
          <cell r="C729" t="str">
            <v>m2</v>
          </cell>
          <cell r="D729">
            <v>392.56200000000001</v>
          </cell>
          <cell r="E729">
            <v>44044</v>
          </cell>
          <cell r="F729" t="str">
            <v>MERCADO LIBRE</v>
          </cell>
          <cell r="G729" t="str">
            <v>01_MATERIALES</v>
          </cell>
          <cell r="H729" t="str">
            <v>PLACAS</v>
          </cell>
          <cell r="J729" t="str">
            <v>https://articulo.mercadolibre.com.ar/MLA-818741376-plancha-telgopor-placa-eps-1m-x-1m-x-25mm-alta-densidad-_JM?quantity=1#position=1&amp;type=item&amp;tracking_id=03928efc-744e-4c58-bcbc-7ab43b21bd90</v>
          </cell>
        </row>
        <row r="730">
          <cell r="A730" t="str">
            <v>I1805</v>
          </cell>
          <cell r="B730" t="str">
            <v>Mesada de acero inoxidable 1,20 m</v>
          </cell>
          <cell r="C730" t="str">
            <v>u</v>
          </cell>
          <cell r="D730">
            <v>4048.7602999999999</v>
          </cell>
          <cell r="E730">
            <v>44044</v>
          </cell>
          <cell r="F730" t="str">
            <v>MERCADO LIBRE</v>
          </cell>
          <cell r="G730" t="str">
            <v>01_MATERIALES</v>
          </cell>
          <cell r="H730" t="str">
            <v>MESADAS</v>
          </cell>
          <cell r="J730" t="str">
            <v>https://articulo.mercadolibre.com.ar/MLA-811858242-mesada-120-mt-con-bacha-derecha-_JM?quantity=1#position=2&amp;type=item&amp;tracking_id=76a95ba4-d959-41e1-852b-b54e99e96b22</v>
          </cell>
        </row>
        <row r="731">
          <cell r="A731" t="str">
            <v>I1806</v>
          </cell>
          <cell r="B731" t="str">
            <v>Mingitorio Mural Corto</v>
          </cell>
          <cell r="C731" t="str">
            <v>u</v>
          </cell>
          <cell r="D731">
            <v>5883.8181999999997</v>
          </cell>
          <cell r="E731">
            <v>44044</v>
          </cell>
          <cell r="F731" t="str">
            <v>MERCADO LIBRE</v>
          </cell>
          <cell r="G731" t="str">
            <v>01_MATERIALES</v>
          </cell>
          <cell r="H731" t="str">
            <v>ARTEFACTOS SANITARIOS</v>
          </cell>
          <cell r="J731" t="str">
            <v>https://articulo.mercadolibre.com.ar/MLA-738251782-urinario-mural-deca-mingitorio-oval-corto-loza-colgar-chico-_JM?quantity=1#position=1&amp;type=item&amp;tracking_id=832aec7a-11ed-417d-8263-ff10964f6bb2</v>
          </cell>
        </row>
        <row r="732">
          <cell r="A732" t="str">
            <v>I1807</v>
          </cell>
          <cell r="B732" t="str">
            <v xml:space="preserve">Receptaculo Ducha Plato De Acero Esmaltado Blanco 80x80 </v>
          </cell>
          <cell r="C732" t="str">
            <v>u</v>
          </cell>
          <cell r="D732">
            <v>3983.4711000000002</v>
          </cell>
          <cell r="E732">
            <v>44044</v>
          </cell>
          <cell r="F732" t="str">
            <v>MERCADO LIBRE</v>
          </cell>
          <cell r="G732" t="str">
            <v>01_MATERIALES</v>
          </cell>
          <cell r="H732" t="str">
            <v>ARTEFACTOS SANITARIOS</v>
          </cell>
          <cell r="J732" t="str">
            <v>https://articulo.mercadolibre.com.ar/MLA-683322698-receptaculo-ducha-plato-de-acero-esmaltado-blanco-80x80-roca-_JM?quantity=1#position=1&amp;type=item&amp;tracking_id=8347ddaa-fbef-44f4-b2df-142f27caf9d3</v>
          </cell>
        </row>
        <row r="733">
          <cell r="A733" t="str">
            <v>I1808</v>
          </cell>
          <cell r="B733" t="str">
            <v>Latex Baños Y Cocinas Alba Antihongo X 4lts</v>
          </cell>
          <cell r="C733" t="str">
            <v>u</v>
          </cell>
          <cell r="D733">
            <v>1387.6033</v>
          </cell>
          <cell r="E733">
            <v>44044</v>
          </cell>
          <cell r="F733" t="str">
            <v>MERCADO LIBRE</v>
          </cell>
          <cell r="G733" t="str">
            <v>01_MATERIALES</v>
          </cell>
          <cell r="H733" t="str">
            <v>PINTURAS</v>
          </cell>
          <cell r="J733" t="str">
            <v>https://articulo.mercadolibre.com.ar/MLA-609934967-latex-banos-y-cocinas-alba-antihongo-x-4lts-pintumm-_JM#position=7&amp;type=item&amp;tracking_id=e08cac1a-d80a-41b7-855d-1eeee575c1d9</v>
          </cell>
        </row>
        <row r="734">
          <cell r="A734" t="str">
            <v>I1809</v>
          </cell>
          <cell r="B734" t="str">
            <v>Sellador Fijador Al Agua Andina X 4lts</v>
          </cell>
          <cell r="C734" t="str">
            <v>u</v>
          </cell>
          <cell r="D734">
            <v>483.47109999999998</v>
          </cell>
          <cell r="E734">
            <v>44044</v>
          </cell>
          <cell r="F734" t="str">
            <v>MERCADO LIBRE</v>
          </cell>
          <cell r="G734" t="str">
            <v>01_MATERIALES</v>
          </cell>
          <cell r="H734" t="str">
            <v>PINTURAS</v>
          </cell>
          <cell r="J734" t="str">
            <v>https://articulo.mercadolibre.com.ar/MLA-613905843-sellador-fijador-al-agua-andina-x-4lts-prestigio-_JM?quantity=1#position=1&amp;type=item&amp;tracking_id=98eccc42-87fb-4256-8622-2e0014529ff5</v>
          </cell>
        </row>
        <row r="735">
          <cell r="A735" t="str">
            <v>I1810</v>
          </cell>
          <cell r="B735" t="str">
            <v>Barbijo de pintor</v>
          </cell>
          <cell r="C735" t="str">
            <v>U</v>
          </cell>
          <cell r="D735">
            <v>157.0248</v>
          </cell>
          <cell r="E735">
            <v>44044</v>
          </cell>
          <cell r="F735" t="str">
            <v>MERCADO LIBRE</v>
          </cell>
          <cell r="G735" t="str">
            <v>01_MATERIALES</v>
          </cell>
          <cell r="H735" t="str">
            <v>PINTURAS</v>
          </cell>
          <cell r="J735" t="str">
            <v>https://articulo.mercadolibre.com.ar/MLA-850014661-mascara-barbijo-respirador-filtrante-pintor-_JM?quantity=1#position=1&amp;type=item&amp;tracking_id=2e088fbd-4f90-44fc-ae5c-d747966636c1</v>
          </cell>
        </row>
        <row r="736">
          <cell r="A736" t="str">
            <v>I1811</v>
          </cell>
          <cell r="B736" t="str">
            <v>CANO HIERRO FUNDIDO 100 x 3 Mts.4mm.</v>
          </cell>
          <cell r="C736" t="str">
            <v>U</v>
          </cell>
          <cell r="D736">
            <v>3512.93</v>
          </cell>
          <cell r="E736">
            <v>43983.499201388891</v>
          </cell>
          <cell r="F736" t="str">
            <v>ABELSON</v>
          </cell>
          <cell r="G736" t="str">
            <v>01_MATERIALES</v>
          </cell>
          <cell r="H736" t="str">
            <v>INST. CLOACAL</v>
          </cell>
          <cell r="J736">
            <v>4134130</v>
          </cell>
        </row>
        <row r="737">
          <cell r="A737" t="str">
            <v>I1812</v>
          </cell>
          <cell r="B737" t="str">
            <v>PLOMO PARA CALAFATEAR EN LINGOTES</v>
          </cell>
          <cell r="C737" t="str">
            <v>KG</v>
          </cell>
          <cell r="D737">
            <v>199.67</v>
          </cell>
          <cell r="E737">
            <v>43983.499201388891</v>
          </cell>
          <cell r="F737" t="str">
            <v>ABELSON</v>
          </cell>
          <cell r="G737" t="str">
            <v>01_MATERIALES</v>
          </cell>
          <cell r="H737" t="str">
            <v>INST. CLOACAL</v>
          </cell>
          <cell r="J737">
            <v>6189000</v>
          </cell>
        </row>
        <row r="738">
          <cell r="A738" t="str">
            <v>I1813</v>
          </cell>
          <cell r="B738" t="str">
            <v>Jabonera de acero inoxidable</v>
          </cell>
          <cell r="C738" t="str">
            <v>u</v>
          </cell>
          <cell r="D738">
            <v>1388.4297999999999</v>
          </cell>
          <cell r="E738">
            <v>44044</v>
          </cell>
          <cell r="F738" t="str">
            <v>MERCADO LIBRE</v>
          </cell>
          <cell r="G738" t="str">
            <v>01_MATERIALES</v>
          </cell>
          <cell r="H738" t="str">
            <v>ACCESORIOS</v>
          </cell>
          <cell r="J738" t="str">
            <v>https://articulo.mercadolibre.com.ar/MLA-642176107-jabonera-cuadrada-metalica-cromada-pared-resistente-inoxidab-_JM?quantity=1#position=17&amp;type=item&amp;tracking_id=e398acb2-aec0-4962-b8d3-e546387d0e14</v>
          </cell>
        </row>
        <row r="739">
          <cell r="A739" t="str">
            <v>I1814</v>
          </cell>
          <cell r="B739" t="str">
            <v xml:space="preserve">Dispenser De Jabon Acero Inoxidable Alcohol Metal Jabonera
</v>
          </cell>
          <cell r="C739" t="str">
            <v>u</v>
          </cell>
          <cell r="D739">
            <v>2065.2892999999999</v>
          </cell>
          <cell r="E739">
            <v>44044</v>
          </cell>
          <cell r="F739" t="str">
            <v>MERCADO LIBRE</v>
          </cell>
          <cell r="G739" t="str">
            <v>01_MATERIALES</v>
          </cell>
          <cell r="H739" t="str">
            <v>EQUIPAMIENTO</v>
          </cell>
          <cell r="J739" t="str">
            <v>https://articulo.mercadolibre.com.ar/MLA-618075453-dispenser-de-jabon-acero-inoxidable-alcohol-metal-jabonera-_JM?quantity=1#position=27&amp;type=item&amp;tracking_id=4c5fc382-3bd9-4321-a71a-89687f17b8a9</v>
          </cell>
        </row>
        <row r="740">
          <cell r="A740" t="str">
            <v>I1815</v>
          </cell>
          <cell r="B740" t="str">
            <v>Porta Rollo de acero inoxidable</v>
          </cell>
          <cell r="C740" t="str">
            <v>u</v>
          </cell>
          <cell r="D740">
            <v>2552.8926000000001</v>
          </cell>
          <cell r="E740">
            <v>44044</v>
          </cell>
          <cell r="F740" t="str">
            <v>MERCADO LIBRE</v>
          </cell>
          <cell r="G740" t="str">
            <v>01_MATERIALES</v>
          </cell>
          <cell r="H740" t="str">
            <v>EQUIPAMIENTO</v>
          </cell>
          <cell r="J740" t="str">
            <v>https://articulo.mercadolibre.com.ar/MLA-611297048-accesorios-fv-libby-porta-rollo-cromo-16739-_JM?variation=31323918044&amp;quantity=1#reco_item_pos=1&amp;reco_backend=machinalis-v2p-pdp&amp;reco_backend_type=low_level&amp;reco_client=vip-v2p&amp;reco_id=1970b1c0-a4fd-4dec-9c25-d679c65b38fe</v>
          </cell>
        </row>
        <row r="741">
          <cell r="A741" t="str">
            <v>I1816</v>
          </cell>
          <cell r="B741" t="str">
            <v>Barral Ducha Corto Autoajustable De 65 Cm. A 1,10 Mts</v>
          </cell>
          <cell r="C741" t="str">
            <v>u</v>
          </cell>
          <cell r="D741">
            <v>454.5455</v>
          </cell>
          <cell r="E741">
            <v>44044</v>
          </cell>
          <cell r="F741" t="str">
            <v>MERCADO LIBRE</v>
          </cell>
          <cell r="G741" t="str">
            <v>01_MATERIALES</v>
          </cell>
          <cell r="H741" t="str">
            <v>EQUIPAMIENTO</v>
          </cell>
          <cell r="J741" t="str">
            <v>https://articulo.mercadolibre.com.ar/MLA-612771826-barral-ducha-corto-autoajustable-de-65-cm-a-110-mts-_JM?searchVariation=42361733899&amp;quantity=1&amp;variation=42361733899#searchVariation=42361733899&amp;position=1&amp;type=item&amp;tracking_id=d6963972-0162-433f-af2b-72319c635f1f</v>
          </cell>
        </row>
        <row r="742">
          <cell r="A742" t="str">
            <v>I1817</v>
          </cell>
          <cell r="B742" t="str">
            <v xml:space="preserve">Mueble Bajo Mesada 1 Mt </v>
          </cell>
          <cell r="C742" t="str">
            <v>u</v>
          </cell>
          <cell r="D742">
            <v>3166.1156999999998</v>
          </cell>
          <cell r="E742">
            <v>44044</v>
          </cell>
          <cell r="F742" t="str">
            <v>MERCADO LIBRE</v>
          </cell>
          <cell r="G742" t="str">
            <v>01_MATERIALES</v>
          </cell>
          <cell r="H742" t="str">
            <v>EQUIPAMIENTO</v>
          </cell>
          <cell r="J742" t="str">
            <v>https://articulo.mercadolibre.com.ar/MLA-816694256-bajo-mesada-1-mt-no-incluye-mesada-todohogar-_JM?searchVariation=43969561651&amp;quantity=1&amp;variation=43969561651#searchVariation=43969561651&amp;position=4&amp;type=item&amp;tracking_id=5ded93e9-da39-4d4a-a710-6aa98e3a4531</v>
          </cell>
        </row>
        <row r="743">
          <cell r="A743" t="str">
            <v>I1818</v>
          </cell>
          <cell r="B743" t="str">
            <v>Toallero Barral Aluminio Inoxidable 58cm Toalla Baño</v>
          </cell>
          <cell r="C743" t="str">
            <v>U</v>
          </cell>
          <cell r="D743">
            <v>723.14049999999997</v>
          </cell>
          <cell r="E743">
            <v>44044</v>
          </cell>
          <cell r="F743" t="str">
            <v>MERCADO LIBRE</v>
          </cell>
          <cell r="G743" t="str">
            <v>01_MATERIALES</v>
          </cell>
          <cell r="H743" t="str">
            <v>EQUIPAMIENTO</v>
          </cell>
          <cell r="J743" t="str">
            <v>https://articulo.mercadolibre.com.ar/MLA-695446501-toallero-barral-aluminio-inoxidable-58cm-toalla-bano-_JM?quantity=1#position=2&amp;type=item&amp;tracking_id=53aec45f-8002-499b-89a0-665c32b03652</v>
          </cell>
        </row>
        <row r="744">
          <cell r="A744" t="str">
            <v>I1819</v>
          </cell>
          <cell r="B744" t="str">
            <v>Dispenser de toallas</v>
          </cell>
          <cell r="C744" t="str">
            <v>u</v>
          </cell>
          <cell r="D744">
            <v>483.47109999999998</v>
          </cell>
          <cell r="E744">
            <v>44044</v>
          </cell>
          <cell r="F744" t="str">
            <v>MERCADO LIBRE</v>
          </cell>
          <cell r="G744" t="str">
            <v>01_MATERIALES</v>
          </cell>
          <cell r="H744" t="str">
            <v>EQUIPAMIENTO</v>
          </cell>
          <cell r="J744" t="str">
            <v>https://articulo.mercadolibre.com.ar/MLA-758738558-dispenser-toalla-intercalada-pvc-cvisor-blanco-_JM?quantity=1#position=9&amp;type=pad&amp;tracking_id=ce0bb651-a379-4621-86ec-c6ec0d2c65a3&amp;is_advertising=true&amp;ad_domain=VQCATCORE_LST&amp;ad_position=9&amp;ad_click_id=Y2UwZTNkMjgtNjM2OC00NzhlLTgyNjAtNWQzYWFjOGNjMDM5</v>
          </cell>
        </row>
        <row r="745">
          <cell r="A745" t="str">
            <v>I1820</v>
          </cell>
          <cell r="B745" t="str">
            <v>Percha de acero inoxidable</v>
          </cell>
          <cell r="C745" t="str">
            <v>u</v>
          </cell>
          <cell r="D745">
            <v>347.10739999999998</v>
          </cell>
          <cell r="E745">
            <v>44044</v>
          </cell>
          <cell r="F745" t="str">
            <v>MERCADO LIBRE</v>
          </cell>
          <cell r="G745" t="str">
            <v>01_MATERIALES</v>
          </cell>
          <cell r="H745" t="str">
            <v>EQUIPAMIENTO</v>
          </cell>
          <cell r="J745" t="str">
            <v>https://articulo.mercadolibre.com.ar/MLA-768869308-percha-gancho-bano-acero-inoxidable-cromado-calidad-premium-_JM?searchVariation=32521833274&amp;quantity=1&amp;variation=32521833274#searchVariation=32521833274&amp;position=1&amp;type=item&amp;tracking_id=7b2f8fc0-78c7-41f1-9ce8-7ba072e45ed8</v>
          </cell>
        </row>
        <row r="746">
          <cell r="A746" t="str">
            <v>I1821</v>
          </cell>
          <cell r="B746" t="str">
            <v>Barral Ducha Autoajustable hasta 2 m</v>
          </cell>
          <cell r="C746" t="str">
            <v>u</v>
          </cell>
          <cell r="D746">
            <v>578.51239999999996</v>
          </cell>
          <cell r="E746">
            <v>44044</v>
          </cell>
          <cell r="F746" t="str">
            <v>MERCADO LIBRE</v>
          </cell>
          <cell r="G746" t="str">
            <v>01_MATERIALES</v>
          </cell>
          <cell r="H746" t="str">
            <v>EQUIPAMIENTO</v>
          </cell>
          <cell r="J746" t="str">
            <v>https://articulo.mercadolibre.com.ar/MLA-842527623-barral-cortina-bano-barral-de-ducha-extensible-_JM?searchVariation=51816961486&amp;quantity=1&amp;variation=51816961486#searchVariation=51816961486&amp;position=10&amp;type=item&amp;tracking_id=4d204acb-6533-4f9a-b6ff-64729513712f</v>
          </cell>
        </row>
        <row r="747">
          <cell r="A747" t="str">
            <v>I1822</v>
          </cell>
          <cell r="B747" t="str">
            <v>Cortina para ducha</v>
          </cell>
          <cell r="C747" t="str">
            <v>u</v>
          </cell>
          <cell r="D747">
            <v>1115.7025000000001</v>
          </cell>
          <cell r="E747">
            <v>44044</v>
          </cell>
          <cell r="F747" t="str">
            <v>MERCADO LIBRE</v>
          </cell>
          <cell r="G747" t="str">
            <v>01_MATERIALES</v>
          </cell>
          <cell r="H747" t="str">
            <v>EQUIPAMIENTO</v>
          </cell>
          <cell r="J747" t="str">
            <v>https://articulo.mercadolibre.com.ar/MLA-843875269-cortina-de-bano-ducha-pvc-doble-180x200-_JM?searchVariation=52396561283&amp;quantity=1&amp;variation=52396561283#searchVariation=52396561283&amp;position=4&amp;type=item&amp;tracking_id=8b60f115-637b-4f22-9d69-7c39a6f517d4</v>
          </cell>
        </row>
        <row r="748">
          <cell r="A748" t="str">
            <v>I1823</v>
          </cell>
          <cell r="B748" t="str">
            <v>Tanque De Agua Rotoplas Gris 2750 L Tricapa</v>
          </cell>
          <cell r="C748" t="str">
            <v>u</v>
          </cell>
          <cell r="D748">
            <v>19660.330600000001</v>
          </cell>
          <cell r="E748">
            <v>44044</v>
          </cell>
          <cell r="F748" t="str">
            <v>MERCADO LIBRE</v>
          </cell>
          <cell r="G748" t="str">
            <v>01_MATERIALES</v>
          </cell>
          <cell r="H748" t="str">
            <v>INST. AGUA</v>
          </cell>
          <cell r="J748" t="str">
            <v>https://articulo.mercadolibre.com.ar/MLA-776941192-tanque-de-agua-rotoplas-gris-2750-l-tricapa-enviogratis-50km-_JM?searchVariation=49564911623&amp;quantity=1&amp;variation=49564911623#searchVariation=49564911623&amp;position=2&amp;type=item&amp;tracking_id=198ac09e-7d57-450c-84ce-1efff423b566</v>
          </cell>
        </row>
        <row r="749">
          <cell r="A749" t="str">
            <v>I1824</v>
          </cell>
          <cell r="B749" t="str">
            <v>Válvula Automática Fv Ecomatic P/mingitorio</v>
          </cell>
          <cell r="C749" t="str">
            <v>u</v>
          </cell>
          <cell r="D749">
            <v>7791.8429999999998</v>
          </cell>
          <cell r="E749">
            <v>44044</v>
          </cell>
          <cell r="F749" t="str">
            <v>MERCADO LIBRE</v>
          </cell>
          <cell r="G749" t="str">
            <v>01_MATERIALES</v>
          </cell>
          <cell r="H749" t="str">
            <v>GRIFERIA</v>
          </cell>
          <cell r="J749" t="str">
            <v>https://articulo.mercadolibre.com.ar/MLA-836036997-valvula-automatica-fv-ecomatic-pmingitorio-036201-cuotas-_JM?quantity=1#position=1&amp;type=item&amp;tracking_id=57ce716c-0d0c-491e-8aed-188411e29aac</v>
          </cell>
        </row>
        <row r="750">
          <cell r="A750" t="str">
            <v>I1825</v>
          </cell>
          <cell r="B750" t="str">
            <v>Fv Canilla Automática Mesada Pressmatic</v>
          </cell>
          <cell r="C750" t="str">
            <v>u</v>
          </cell>
          <cell r="D750">
            <v>6609.0909000000001</v>
          </cell>
          <cell r="E750">
            <v>44044</v>
          </cell>
          <cell r="F750" t="str">
            <v>MERCADO LIBRE</v>
          </cell>
          <cell r="G750" t="str">
            <v>01_MATERIALES</v>
          </cell>
          <cell r="H750" t="str">
            <v>GRIFERIA</v>
          </cell>
          <cell r="J750" t="str">
            <v>https://articulo.mercadolibre.com.ar/MLA-808570115-fv-canilla-automatica-mesada-pressmatic-_JM?searchVariation=41884968171&amp;quantity=1&amp;variation=41884968171#searchVariation=41884968171&amp;position=6&amp;type=item&amp;tracking_id=a1820c66-9dbd-4091-86b6-449bbdbe0f56</v>
          </cell>
        </row>
        <row r="751">
          <cell r="A751" t="str">
            <v>I1826</v>
          </cell>
          <cell r="B751" t="str">
            <v>Caño de cobre, refrigeración Rollo 15 M. 1/4 0.8mm</v>
          </cell>
          <cell r="C751" t="str">
            <v>u</v>
          </cell>
          <cell r="D751">
            <v>2019.1569999999999</v>
          </cell>
          <cell r="E751">
            <v>44044</v>
          </cell>
          <cell r="F751" t="str">
            <v>MERCADO LIBRE</v>
          </cell>
          <cell r="G751" t="str">
            <v>01_MATERIALES</v>
          </cell>
          <cell r="H751" t="str">
            <v>AIRE ACONDICIONADO</v>
          </cell>
          <cell r="J751" t="str">
            <v>https://articulo.mercadolibre.com.ar/MLA-777271012-rollo-15-m-14-08mm-cano-cobre-refrigeracion-envio-_JM#position=1&amp;type=item&amp;tracking_id=55ee2175-6473-4e31-916c-6771a0610ff1</v>
          </cell>
        </row>
        <row r="752">
          <cell r="A752" t="str">
            <v>I1827</v>
          </cell>
          <cell r="B752" t="str">
            <v>Camion Con Hidrogrua</v>
          </cell>
          <cell r="C752" t="str">
            <v>hs</v>
          </cell>
          <cell r="D752">
            <v>2375.9</v>
          </cell>
          <cell r="E752">
            <v>44062</v>
          </cell>
          <cell r="F752" t="str">
            <v>Maquinas</v>
          </cell>
          <cell r="G752" t="str">
            <v>03_EQUIPOS</v>
          </cell>
          <cell r="H752" t="str">
            <v>COSTO</v>
          </cell>
          <cell r="J752" t="str">
            <v>E18</v>
          </cell>
        </row>
        <row r="753">
          <cell r="A753" t="str">
            <v>I1829</v>
          </cell>
          <cell r="B753" t="str">
            <v>CANO CLOACAL U.D 400 (7,9) PVC</v>
          </cell>
          <cell r="C753" t="str">
            <v>ml</v>
          </cell>
          <cell r="D753">
            <v>7460</v>
          </cell>
          <cell r="E753">
            <v>43983</v>
          </cell>
          <cell r="F753" t="str">
            <v>ABELSON</v>
          </cell>
          <cell r="G753" t="str">
            <v>01_MATERIALES</v>
          </cell>
          <cell r="H753" t="str">
            <v>INST. CLOACAL</v>
          </cell>
          <cell r="J753" t="str">
            <v>4742840</v>
          </cell>
        </row>
        <row r="754">
          <cell r="A754" t="str">
            <v>I1830</v>
          </cell>
          <cell r="B754" t="str">
            <v>Tunelera alquiler</v>
          </cell>
          <cell r="C754" t="str">
            <v>hs</v>
          </cell>
          <cell r="D754">
            <v>500</v>
          </cell>
          <cell r="E754">
            <v>44062</v>
          </cell>
          <cell r="F754" t="str">
            <v>ESTIMADO</v>
          </cell>
          <cell r="G754" t="str">
            <v>04_SUBCONTRATOS</v>
          </cell>
          <cell r="H754" t="str">
            <v>ALQUILER DE EQUIPOS</v>
          </cell>
        </row>
        <row r="755">
          <cell r="A755" t="str">
            <v>I1831</v>
          </cell>
          <cell r="B755" t="str">
            <v>Gabinete (precio de empresa actualizado x 2,87 )</v>
          </cell>
          <cell r="C755" t="str">
            <v>GL</v>
          </cell>
          <cell r="D755">
            <v>43000</v>
          </cell>
          <cell r="E755">
            <v>43957</v>
          </cell>
          <cell r="F755" t="str">
            <v>SIN FUENTE</v>
          </cell>
          <cell r="G755" t="str">
            <v>01_MATERIALES</v>
          </cell>
          <cell r="H755" t="str">
            <v>INST. ELECTRICA</v>
          </cell>
          <cell r="J755" t="str">
            <v>https://www.genrod.com.ar/contacto/</v>
          </cell>
        </row>
        <row r="756">
          <cell r="A756" t="str">
            <v>I1832</v>
          </cell>
          <cell r="B756" t="str">
            <v>Bastidor 4mod Silight Brava Sica Compatible Cambre</v>
          </cell>
          <cell r="C756" t="str">
            <v>u</v>
          </cell>
          <cell r="D756">
            <v>25.619800000000001</v>
          </cell>
          <cell r="E756">
            <v>44044</v>
          </cell>
          <cell r="F756" t="str">
            <v>MERCADO LIBRE</v>
          </cell>
          <cell r="G756" t="str">
            <v>01_MATERIALES</v>
          </cell>
          <cell r="H756" t="str">
            <v>INST. ELECTRICA</v>
          </cell>
          <cell r="J756" t="str">
            <v>https://articulo.mercadolibre.com.ar/MLA-623369070-bastidor-cod-6970-siglo-xxi-siglo-21-xxii-22-cambre-x30-unid-_JM?quantity=1#position=4&amp;type=item&amp;tracking_id=99e76066-c30e-407a-9332-7bfb4c0382d9</v>
          </cell>
        </row>
        <row r="757">
          <cell r="A757" t="str">
            <v>I1833</v>
          </cell>
          <cell r="B757" t="str">
            <v>Caja octogonal</v>
          </cell>
          <cell r="C757" t="str">
            <v>u</v>
          </cell>
          <cell r="D757">
            <v>19.338799999999999</v>
          </cell>
          <cell r="E757">
            <v>44044</v>
          </cell>
          <cell r="F757" t="str">
            <v>MERCADO LIBRE</v>
          </cell>
          <cell r="G757" t="str">
            <v>01_MATERIALES</v>
          </cell>
          <cell r="H757" t="str">
            <v>INST. ELECTRICA</v>
          </cell>
          <cell r="J757" t="str">
            <v>https://articulo.mercadolibre.com.ar/MLA-620114430-caja-luz-rectangular-octogonal-chapa-galvanizada-pack-x10-_JM?quantity=1#position=2&amp;type=item&amp;tracking_id=b21f4984-27b6-4064-846d-b697d8c840c9</v>
          </cell>
        </row>
        <row r="758">
          <cell r="A758" t="str">
            <v>I1834</v>
          </cell>
          <cell r="B758" t="str">
            <v>Caja rectangular</v>
          </cell>
          <cell r="C758" t="str">
            <v>u</v>
          </cell>
          <cell r="D758">
            <v>19.338799999999999</v>
          </cell>
          <cell r="E758">
            <v>44044</v>
          </cell>
          <cell r="F758" t="str">
            <v>MERCADO LIBRE</v>
          </cell>
          <cell r="G758" t="str">
            <v>01_MATERIALES</v>
          </cell>
          <cell r="H758" t="str">
            <v>INST. ELECTRICA</v>
          </cell>
          <cell r="J758" t="str">
            <v>https://articulo.mercadolibre.com.ar/MLA-627137524-combo-10-cajas-luz-rectangular-5x10-chapa-electricidad-zinc-_JM?quantity=1#position=1&amp;type=item&amp;tracking_id=e50468d3-23ce-4627-ba67-e96e2aa06cad</v>
          </cell>
        </row>
        <row r="759">
          <cell r="A759" t="str">
            <v>I1835</v>
          </cell>
          <cell r="B759" t="str">
            <v>Conductor unipolar 1,5 mm x 100 m Afumex</v>
          </cell>
          <cell r="C759" t="str">
            <v>u</v>
          </cell>
          <cell r="D759">
            <v>1646.2809999999999</v>
          </cell>
          <cell r="E759">
            <v>44044</v>
          </cell>
          <cell r="F759" t="str">
            <v>MERCADO LIBRE</v>
          </cell>
          <cell r="G759" t="str">
            <v>01_MATERIALES</v>
          </cell>
          <cell r="H759" t="str">
            <v>INST. ELECTRICA</v>
          </cell>
          <cell r="J759" t="str">
            <v>https://articulo.mercadolibre.com.ar/MLA-856464921-cable-unipolar-afumex-15mm-prysmian-pirelli-_JM?quantity=1#position=4&amp;type=item&amp;tracking_id=42a44c91-9052-4a0d-833f-74a494de6d39</v>
          </cell>
        </row>
        <row r="760">
          <cell r="A760" t="str">
            <v>I1836</v>
          </cell>
          <cell r="B760" t="str">
            <v>Conductor unipolar 2,5 mm x 100 m Afumex</v>
          </cell>
          <cell r="C760" t="str">
            <v>u</v>
          </cell>
          <cell r="D760">
            <v>2892.5619999999999</v>
          </cell>
          <cell r="E760">
            <v>44044</v>
          </cell>
          <cell r="F760" t="str">
            <v>MERCADO LIBRE</v>
          </cell>
          <cell r="G760" t="str">
            <v>01_MATERIALES</v>
          </cell>
          <cell r="H760" t="str">
            <v>INST. ELECTRICA</v>
          </cell>
          <cell r="J760" t="str">
            <v>https://articulo.mercadolibre.com.ar/MLA-794707922-cable-unipolar-25mm-afumex-750-prysmian-nuevo-_JM#position=9&amp;type=item&amp;tracking_id=8a0b3c4f-fae8-4275-8bbf-17dfaae44f90</v>
          </cell>
        </row>
        <row r="761">
          <cell r="A761" t="str">
            <v>I1837</v>
          </cell>
          <cell r="B761" t="str">
            <v>Caño de Hierro Semipesado MOP 3/4" x 3 m</v>
          </cell>
          <cell r="C761" t="str">
            <v>u</v>
          </cell>
          <cell r="D761">
            <v>98.347099999999998</v>
          </cell>
          <cell r="E761">
            <v>44044</v>
          </cell>
          <cell r="F761" t="str">
            <v>error al cargar precio</v>
          </cell>
          <cell r="G761" t="str">
            <v>01_MATERIALES</v>
          </cell>
          <cell r="H761" t="str">
            <v>INST. ELECTRICA</v>
          </cell>
          <cell r="J761" t="str">
            <v>https://articulo.mercadolibre.com.ar/MLA-864481158-canos-de-hierro-electricidad-semipesado-34-carril-x-60-mts-_JM#position=1&amp;type=item&amp;tracking_id=dae9b65e-89e2-4742-aa65-d009473087c7</v>
          </cell>
        </row>
        <row r="762">
          <cell r="A762" t="str">
            <v>I1838</v>
          </cell>
          <cell r="B762" t="str">
            <v>Caño de Hierro Semipesado MOP 1/2" x 3 m</v>
          </cell>
          <cell r="C762" t="str">
            <v>u</v>
          </cell>
          <cell r="E762">
            <v>44044</v>
          </cell>
          <cell r="G762" t="str">
            <v>01_MATERIALES</v>
          </cell>
          <cell r="H762" t="str">
            <v>INST. ELECTRICA</v>
          </cell>
        </row>
        <row r="763">
          <cell r="A763" t="str">
            <v>I1839</v>
          </cell>
          <cell r="B763" t="str">
            <v>Conductor unipolar 4 mm x 100 m Afumex</v>
          </cell>
          <cell r="C763" t="str">
            <v>u</v>
          </cell>
          <cell r="D763">
            <v>4545.4544999999998</v>
          </cell>
          <cell r="E763">
            <v>44044</v>
          </cell>
          <cell r="F763" t="str">
            <v>MERCADO LIBRE</v>
          </cell>
          <cell r="G763" t="str">
            <v>01_MATERIALES</v>
          </cell>
          <cell r="H763" t="str">
            <v>INST. ELECTRICA</v>
          </cell>
          <cell r="J763" t="str">
            <v>https://articulo.mercadolibre.com.ar/MLA-749386062-cable-unipolar-4mm-prysmian-_JM#position=5&amp;type=item&amp;tracking_id=c3bb8c4d-3bbb-42f4-8153-6bd2347aa4a0</v>
          </cell>
        </row>
        <row r="764">
          <cell r="A764" t="str">
            <v>I1840</v>
          </cell>
          <cell r="B764" t="str">
            <v>Gancho Centro Caja</v>
          </cell>
          <cell r="C764" t="str">
            <v>u</v>
          </cell>
          <cell r="D764">
            <v>17.8504</v>
          </cell>
          <cell r="E764">
            <v>44044</v>
          </cell>
          <cell r="F764" t="str">
            <v>MERCADO LIBRE</v>
          </cell>
          <cell r="G764" t="str">
            <v>01_MATERIALES</v>
          </cell>
          <cell r="H764" t="str">
            <v>INST. ELECTRICA</v>
          </cell>
          <cell r="J764" t="str">
            <v>https://articulo.mercadolibre.com.ar/MLA-851086263-gancho-centro-caja-x-10-unidades-_JM?quantity=1#position=11&amp;type=item&amp;tracking_id=4aefe5e7-8e08-42d1-98d1-140349e48f68</v>
          </cell>
        </row>
        <row r="765">
          <cell r="A765" t="str">
            <v>I1841</v>
          </cell>
          <cell r="B765" t="str">
            <v>Modulo Llave 1 Punto Jeluz Platinum Verona</v>
          </cell>
          <cell r="C765" t="str">
            <v>u</v>
          </cell>
          <cell r="D765">
            <v>37.107399999999998</v>
          </cell>
          <cell r="E765">
            <v>44044</v>
          </cell>
          <cell r="F765" t="str">
            <v>MERCADO LIBRE</v>
          </cell>
          <cell r="G765" t="str">
            <v>01_MATERIALES</v>
          </cell>
          <cell r="H765" t="str">
            <v>INST. ELECTRICA</v>
          </cell>
          <cell r="J765" t="str">
            <v>https://articulo.mercadolibre.com.ar/MLA-805443036-modulo-llave-1-punto-jeluz-platinum-verona-blanco-pack-10-un-_JM?quantity=1#position=3&amp;type=item&amp;tracking_id=2400ab64-109f-4c8e-85aa-0815c8d73972</v>
          </cell>
        </row>
        <row r="766">
          <cell r="A766" t="str">
            <v>I1842</v>
          </cell>
          <cell r="B766" t="str">
            <v>Tapa Bastidor Jeluz Verona</v>
          </cell>
          <cell r="C766" t="str">
            <v>u</v>
          </cell>
          <cell r="D766">
            <v>27.2727</v>
          </cell>
          <cell r="E766">
            <v>44044</v>
          </cell>
          <cell r="F766" t="str">
            <v>MERCADO LIBRE</v>
          </cell>
          <cell r="G766" t="str">
            <v>01_MATERIALES</v>
          </cell>
          <cell r="H766" t="str">
            <v>INST. ELECTRICA</v>
          </cell>
          <cell r="J766" t="str">
            <v>https://articulo.mercadolibre.com.ar/MLA-844301418-tapa-bastidor-jeluz-verona-x-10-unidades-20002-k10-_JM?quantity=1#position=31&amp;type=item&amp;tracking_id=a63b1ae8-7f78-458a-b00e-d465ef901a5f</v>
          </cell>
        </row>
        <row r="767">
          <cell r="A767" t="str">
            <v>I1843</v>
          </cell>
          <cell r="B767" t="str">
            <v>Modulo Tomacorriente Jeluz Platinum Normalizado 10a</v>
          </cell>
          <cell r="C767" t="str">
            <v>u</v>
          </cell>
          <cell r="D767">
            <v>30.3306</v>
          </cell>
          <cell r="E767">
            <v>44044</v>
          </cell>
          <cell r="F767" t="str">
            <v>MERCADO LIBRE</v>
          </cell>
          <cell r="G767" t="str">
            <v>01_MATERIALES</v>
          </cell>
          <cell r="H767" t="str">
            <v>INST. ELECTRICA</v>
          </cell>
          <cell r="J767" t="str">
            <v>https://articulo.mercadolibre.com.ar/MLA-758441059-pack-x10-modulo-tomacorriente-jeluz-platinum-normalizado-10a-_JM?searchVariation=42136910586&amp;quantity=1#searchVariation=42136910586&amp;position=6&amp;type=item&amp;tracking_id=fa4ab022-61dd-4dfc-81a7-a47efc794550</v>
          </cell>
        </row>
        <row r="768">
          <cell r="A768" t="str">
            <v>I1844</v>
          </cell>
          <cell r="B768" t="str">
            <v>Conector Hierro Chapa 3/4 Electricidad</v>
          </cell>
          <cell r="C768" t="str">
            <v>u</v>
          </cell>
          <cell r="D768">
            <v>12.3384</v>
          </cell>
          <cell r="E768">
            <v>44044</v>
          </cell>
          <cell r="F768" t="str">
            <v>MERCADO LIBRE</v>
          </cell>
          <cell r="G768" t="str">
            <v>01_MATERIALES</v>
          </cell>
          <cell r="H768" t="str">
            <v>INST. ELECTRICA</v>
          </cell>
          <cell r="J768" t="str">
            <v>https://articulo.mercadolibre.com.ar/MLA-714122243-conector-hierro-chapa-34-electricidad-x20-_JM?searchVariation=33886513464&amp;quantity=1&amp;variation=33886513464#searchVariation=33886513464&amp;position=10&amp;type=item&amp;tracking_id=277be0a1-5f92-4994-91a0-e01412652ed3</v>
          </cell>
        </row>
        <row r="769">
          <cell r="A769" t="str">
            <v>I1845</v>
          </cell>
          <cell r="B769" t="str">
            <v>Union Cupla Chapa Para Caño Electricidad 3/4</v>
          </cell>
          <cell r="C769" t="str">
            <v>u</v>
          </cell>
          <cell r="D769">
            <v>11.859500000000001</v>
          </cell>
          <cell r="E769">
            <v>44044</v>
          </cell>
          <cell r="F769" t="str">
            <v>MERCADO LIBRE</v>
          </cell>
          <cell r="G769" t="str">
            <v>01_MATERIALES</v>
          </cell>
          <cell r="H769" t="str">
            <v>INST. ELECTRICA</v>
          </cell>
          <cell r="J769" t="str">
            <v>https://articulo.mercadolibre.com.ar/MLA-858567331-union-cupla-chapa-para-cano-electricidad-34-x20-_JM?quantity=1#position=5&amp;type=item&amp;tracking_id=d0a8ff62-1dc3-4936-9d8d-069282bed86c</v>
          </cell>
        </row>
        <row r="770">
          <cell r="A770" t="str">
            <v>I1846</v>
          </cell>
          <cell r="B770" t="str">
            <v>Curva Codo Chapa 3/4 Milano</v>
          </cell>
          <cell r="C770" t="str">
            <v>u</v>
          </cell>
          <cell r="D770">
            <v>42.312399999999997</v>
          </cell>
          <cell r="E770">
            <v>44044</v>
          </cell>
          <cell r="F770" t="str">
            <v>MERCADO LIBRE</v>
          </cell>
          <cell r="G770" t="str">
            <v>01_MATERIALES</v>
          </cell>
          <cell r="H770" t="str">
            <v>INST. ELECTRICA</v>
          </cell>
          <cell r="J770" t="str">
            <v>https://articulo.mercadolibre.com.ar/MLA-754856871-curva-codo-chapa-34-milano-x-50-unidades-_JM?searchVariation=33887239235&amp;quantity=1&amp;variation=33887239235#searchVariation=33887239235&amp;position=4&amp;type=item&amp;tracking_id=f259a56c-2b39-4a42-af0c-c57b1e9d5450</v>
          </cell>
        </row>
        <row r="771">
          <cell r="A771" t="str">
            <v>I1847</v>
          </cell>
          <cell r="B771" t="str">
            <v>Medio Oficial</v>
          </cell>
          <cell r="C771" t="str">
            <v>hs</v>
          </cell>
          <cell r="D771">
            <v>501.14300675324671</v>
          </cell>
          <cell r="E771">
            <v>44044</v>
          </cell>
          <cell r="F771" t="str">
            <v>Mano de Obra</v>
          </cell>
          <cell r="G771" t="str">
            <v>02_MANO_DE_OBRA</v>
          </cell>
          <cell r="H771" t="str">
            <v>MANO DE OBRA PROPIA</v>
          </cell>
          <cell r="J771" t="str">
            <v>MOFI</v>
          </cell>
        </row>
        <row r="772">
          <cell r="A772" t="str">
            <v>I1848</v>
          </cell>
          <cell r="B772" t="str">
            <v>Camión Iveco Trakker 6x4</v>
          </cell>
          <cell r="C772" t="str">
            <v>hs</v>
          </cell>
          <cell r="D772">
            <v>3329.9202500000001</v>
          </cell>
          <cell r="E772">
            <v>44062</v>
          </cell>
          <cell r="F772" t="str">
            <v>Maquinas</v>
          </cell>
          <cell r="G772" t="str">
            <v>03_EQUIPOS</v>
          </cell>
          <cell r="H772" t="str">
            <v>COSTO</v>
          </cell>
          <cell r="J772" t="str">
            <v>E52</v>
          </cell>
        </row>
        <row r="773">
          <cell r="A773" t="str">
            <v>I1849</v>
          </cell>
          <cell r="B773" t="str">
            <v>Alambre Galvanizado N°16 X Kg</v>
          </cell>
          <cell r="C773" t="str">
            <v>u</v>
          </cell>
          <cell r="D773">
            <v>338.84300000000002</v>
          </cell>
          <cell r="E773">
            <v>44044</v>
          </cell>
          <cell r="F773" t="str">
            <v>MERCADO LIBRE</v>
          </cell>
          <cell r="G773" t="str">
            <v>01_MATERIALES</v>
          </cell>
          <cell r="H773" t="str">
            <v>ALAMBRES</v>
          </cell>
          <cell r="J773" t="str">
            <v>https://articulo.mercadolibre.com.ar/MLA-744474667-alambre-galvanizado-n16-x-kg-ferreteria-vazquez-_JM?quantity=1#position=2&amp;type=item&amp;tracking_id=3d788963-26df-499c-8728-8d109ab69caa</v>
          </cell>
        </row>
        <row r="774">
          <cell r="A774" t="str">
            <v>I1850</v>
          </cell>
          <cell r="B774" t="str">
            <v>Caño PVC 50 x 4 mts esp 3,2mm</v>
          </cell>
          <cell r="C774" t="str">
            <v>u</v>
          </cell>
          <cell r="D774">
            <v>359.50409999999999</v>
          </cell>
          <cell r="E774">
            <v>44044</v>
          </cell>
          <cell r="F774" t="str">
            <v>MERCADO LIBRE</v>
          </cell>
          <cell r="G774" t="str">
            <v>01_MATERIALES</v>
          </cell>
          <cell r="H774" t="str">
            <v>INST. CLOACAL</v>
          </cell>
          <cell r="J774" t="str">
            <v>https://articulo.mercadolibre.com.ar/MLA-654672596-tubo-de-pvc-diam-50-cano-de-pvc-diam-50-32-iram-_JM?quantity=1#position=2&amp;type=item&amp;tracking_id=36b829ad-de2e-4935-bc4a-175c2f1c1517</v>
          </cell>
        </row>
        <row r="775">
          <cell r="A775" t="str">
            <v>I1851</v>
          </cell>
          <cell r="B775" t="str">
            <v>Oficial Durlock</v>
          </cell>
          <cell r="C775" t="str">
            <v>hs</v>
          </cell>
          <cell r="D775">
            <v>792.42979906493497</v>
          </cell>
          <cell r="E775">
            <v>44044</v>
          </cell>
          <cell r="F775" t="str">
            <v>Mano de Obra</v>
          </cell>
          <cell r="G775" t="str">
            <v>04_SUBCONTRATOS</v>
          </cell>
          <cell r="H775" t="str">
            <v>DURLOCK</v>
          </cell>
          <cell r="J775" t="str">
            <v>Oficial Durlock</v>
          </cell>
        </row>
        <row r="776">
          <cell r="A776" t="str">
            <v>I1852</v>
          </cell>
          <cell r="B776" t="str">
            <v>Ayudante Durlock</v>
          </cell>
          <cell r="C776" t="str">
            <v>hs</v>
          </cell>
          <cell r="D776">
            <v>609.15474717922052</v>
          </cell>
          <cell r="E776">
            <v>44044</v>
          </cell>
          <cell r="F776" t="str">
            <v>MANO DE OBRA</v>
          </cell>
          <cell r="G776" t="str">
            <v>04_SUBCONTRATOS</v>
          </cell>
          <cell r="H776" t="str">
            <v>DURLOCK</v>
          </cell>
          <cell r="J776" t="str">
            <v>Ayudante Durlock</v>
          </cell>
        </row>
        <row r="777">
          <cell r="A777" t="str">
            <v>I1853</v>
          </cell>
          <cell r="B777" t="str">
            <v>Ayudante Pintor</v>
          </cell>
          <cell r="C777" t="str">
            <v>hs</v>
          </cell>
          <cell r="D777">
            <v>609.15474717922052</v>
          </cell>
          <cell r="E777">
            <v>44044</v>
          </cell>
          <cell r="F777" t="str">
            <v>MANO DE OBRA</v>
          </cell>
          <cell r="G777" t="str">
            <v>04_SUBCONTRATOS</v>
          </cell>
          <cell r="H777" t="str">
            <v>PINTURA</v>
          </cell>
          <cell r="J777" t="str">
            <v>Ayudante Pintor</v>
          </cell>
        </row>
        <row r="778">
          <cell r="A778" t="str">
            <v>I1854</v>
          </cell>
          <cell r="B778" t="str">
            <v>Oficial Herrero</v>
          </cell>
          <cell r="C778" t="str">
            <v>hs</v>
          </cell>
          <cell r="D778">
            <v>695.19291312207793</v>
          </cell>
          <cell r="E778">
            <v>43983</v>
          </cell>
          <cell r="F778" t="str">
            <v>Mano de Obra</v>
          </cell>
          <cell r="G778" t="str">
            <v>04_SUBCONTRATOS</v>
          </cell>
          <cell r="H778" t="str">
            <v>HERRERIA</v>
          </cell>
          <cell r="J778" t="str">
            <v>Oficial Herrero</v>
          </cell>
        </row>
        <row r="779">
          <cell r="A779" t="str">
            <v>I1855</v>
          </cell>
          <cell r="B779" t="str">
            <v>Ayudante Herrero</v>
          </cell>
          <cell r="C779" t="str">
            <v>hs</v>
          </cell>
          <cell r="D779">
            <v>609.15474717922052</v>
          </cell>
          <cell r="E779">
            <v>43983</v>
          </cell>
          <cell r="F779" t="str">
            <v>MANO DE OBRA</v>
          </cell>
          <cell r="G779" t="str">
            <v>04_SUBCONTRATOS</v>
          </cell>
          <cell r="H779" t="str">
            <v>HERRERIA</v>
          </cell>
          <cell r="J779" t="str">
            <v>Ayudante Herrero</v>
          </cell>
        </row>
        <row r="780">
          <cell r="A780" t="str">
            <v>I1856</v>
          </cell>
          <cell r="B780" t="str">
            <v>Perfil L 1 x 1/8" x 6 mts (1,19 kg/ml)</v>
          </cell>
          <cell r="C780" t="str">
            <v>kg</v>
          </cell>
          <cell r="D780">
            <v>96.0715</v>
          </cell>
          <cell r="E780">
            <v>44044</v>
          </cell>
          <cell r="F780" t="str">
            <v>MERCADO LIBRE</v>
          </cell>
          <cell r="G780" t="str">
            <v>01_MATERIALES</v>
          </cell>
          <cell r="H780" t="str">
            <v>ACERO</v>
          </cell>
          <cell r="J780" t="str">
            <v>https://articulo.mercadolibre.com.ar/MLA-610218059-angulo-de-hierro-1-x-18-gramabi-barra-de-6-mt-perfil-l-de-2540-x-320-mm-marco-reja-herreria-bastidor-lpn-90-_JM?quantity=1&amp;variation=29695243405#position=2&amp;type=item&amp;tracking_id=ff8fcdc2-720f-4fd7-8dac-ed167becc145</v>
          </cell>
        </row>
        <row r="781">
          <cell r="A781" t="str">
            <v>I1857</v>
          </cell>
          <cell r="B781" t="str">
            <v>Angulo de  1 1/2 x 1/4 " x 6 mts (3,53 kg/ml)</v>
          </cell>
          <cell r="C781" t="str">
            <v>kg</v>
          </cell>
          <cell r="D781">
            <v>84.283500000000004</v>
          </cell>
          <cell r="E781">
            <v>44044</v>
          </cell>
          <cell r="F781" t="str">
            <v>MERCADO LIBRE</v>
          </cell>
          <cell r="G781" t="str">
            <v>01_MATERIALES</v>
          </cell>
          <cell r="H781" t="str">
            <v>ACERO</v>
          </cell>
          <cell r="J781" t="str">
            <v>https://articulo.mercadolibre.com.ar/MLA-610218134-angulo-de-hierro-1-12-x-14-gramabi-barra-de-6-mt-perfil-l-de-3810-x-635-mm-marco-reja-herreria-bastidor-lpn-90-_JM?quantity=1&amp;variation=29676144336#position=1&amp;type=item&amp;tracking_id=b0715f46-c94b-44e8-a490-52c3658116e8</v>
          </cell>
        </row>
        <row r="782">
          <cell r="A782" t="str">
            <v>I1858</v>
          </cell>
          <cell r="B782" t="str">
            <v>Perfil T 1 1/4 x 3/16" x 3 mts (2,27 kg/ml)</v>
          </cell>
          <cell r="C782" t="str">
            <v>kg</v>
          </cell>
          <cell r="D782">
            <v>133.00810000000001</v>
          </cell>
          <cell r="E782">
            <v>44044</v>
          </cell>
          <cell r="F782" t="str">
            <v>MERCADO LIBRE</v>
          </cell>
          <cell r="G782" t="str">
            <v>01_MATERIALES</v>
          </cell>
          <cell r="H782" t="str">
            <v>ACERO</v>
          </cell>
          <cell r="J782" t="str">
            <v>https://articulo.mercadolibre.com.ar/MLA-845906016-hierro-te-1-14-x-316-3175-x-475-300-mts-hierros-torrent-_JM?quantity=1#position=25&amp;type=item&amp;tracking_id=cab55957-1ce3-4577-bd71-c9d093b4a321</v>
          </cell>
        </row>
        <row r="783">
          <cell r="A783" t="str">
            <v>I1859</v>
          </cell>
          <cell r="B783" t="str">
            <v xml:space="preserve">IPN 180 x 6 ms (21,9 kg/ml) </v>
          </cell>
          <cell r="C783" t="str">
            <v>kg</v>
          </cell>
          <cell r="D783">
            <v>113.2118</v>
          </cell>
          <cell r="E783">
            <v>44044</v>
          </cell>
          <cell r="F783" t="str">
            <v>MERCADO LIBRE</v>
          </cell>
          <cell r="G783" t="str">
            <v>01_MATERIALES</v>
          </cell>
          <cell r="H783" t="str">
            <v>ACERO</v>
          </cell>
          <cell r="J783" t="str">
            <v>https://articulo.mercadolibre.com.ar/MLA-610218369-perfil-doble-t-del-18-ipn-180-en-barras-de-6-mt-gramabi-viga-acero-hierro-cortes-a-medida-estructura-resistencia-_JM?quantity=1&amp;variation=30998460578#position=3&amp;type=item&amp;tracking_id=1eeffd72-9a8f-4dce-aab0-4caf4de0ced9</v>
          </cell>
        </row>
        <row r="784">
          <cell r="A784" t="str">
            <v>I1860</v>
          </cell>
          <cell r="B784" t="str">
            <v>UPN 140 x 6 mts (16 kg/ml)</v>
          </cell>
          <cell r="C784" t="str">
            <v>kg</v>
          </cell>
          <cell r="D784">
            <v>112.3192</v>
          </cell>
          <cell r="E784">
            <v>44044</v>
          </cell>
          <cell r="F784" t="str">
            <v>MERCADO LIBRE</v>
          </cell>
          <cell r="G784" t="str">
            <v>01_MATERIALES</v>
          </cell>
          <cell r="H784" t="str">
            <v>ACERO</v>
          </cell>
          <cell r="J784" t="str">
            <v>https://articulo.mercadolibre.com.ar/MLA-825812198-hierro-perfil-upn-140-x-600-metros-viga-cortes-a-medida-_JM?quantity=1#position=7&amp;type=item&amp;tracking_id=e2968c7b-9897-4ad8-a2f2-67cc095e80b3</v>
          </cell>
        </row>
        <row r="785">
          <cell r="A785" t="str">
            <v>I1861</v>
          </cell>
          <cell r="B785" t="str">
            <v>Metal Desplegado Pesado Malla 450-30-30 1.00 X 3.00 Mts (6,7 kg/m2)</v>
          </cell>
          <cell r="C785" t="str">
            <v>kg</v>
          </cell>
          <cell r="D785">
            <v>178.74850000000001</v>
          </cell>
          <cell r="E785">
            <v>44044</v>
          </cell>
          <cell r="F785" t="str">
            <v>MERCADO LIBRE</v>
          </cell>
          <cell r="G785" t="str">
            <v>01_MATERIALES</v>
          </cell>
          <cell r="H785" t="str">
            <v>ACERO</v>
          </cell>
          <cell r="J785" t="str">
            <v>https://articulo.mercadolibre.com.ar/MLA-719442776-metal-desplegado-pesado-malla-450-30-30-100-x-300-mts-_JM?quantity=1#position=1&amp;type=item&amp;tracking_id=3d381331-2688-4c04-b734-6a4f3b4503bf</v>
          </cell>
        </row>
        <row r="786">
          <cell r="A786" t="str">
            <v>I1862</v>
          </cell>
          <cell r="B786" t="str">
            <v>TUBO 40 x 40 mm - Esp: 3,2mm x 6 mts (3,82 kg/ml)</v>
          </cell>
          <cell r="C786" t="str">
            <v>kg</v>
          </cell>
          <cell r="D786">
            <v>96.120500000000007</v>
          </cell>
          <cell r="E786">
            <v>44044</v>
          </cell>
          <cell r="F786" t="str">
            <v>MERCADO LIBRE</v>
          </cell>
          <cell r="G786" t="str">
            <v>01_MATERIALES</v>
          </cell>
          <cell r="H786" t="str">
            <v>ACERO</v>
          </cell>
          <cell r="J786" t="str">
            <v>https://articulo.mercadolibre.com.ar/MLA-844137880-cano-estructural-cuadrado-40-x-40-x-32mm-barras-de-6mts-_JM?quantity=1#position=14&amp;type=item&amp;tracking_id=900b2be4-23b8-4dae-954c-2212244d1be6</v>
          </cell>
        </row>
        <row r="787">
          <cell r="A787" t="str">
            <v>I1863</v>
          </cell>
          <cell r="B787" t="str">
            <v>TUBO 30 x 30 mm - Esp: 3,2mm (2,80 kg/ml)</v>
          </cell>
          <cell r="C787" t="str">
            <v>kg</v>
          </cell>
          <cell r="D787">
            <v>96.120500000000007</v>
          </cell>
          <cell r="E787">
            <v>44044</v>
          </cell>
          <cell r="F787" t="str">
            <v>Equivalencia</v>
          </cell>
          <cell r="G787" t="str">
            <v>01_MATERIALES</v>
          </cell>
          <cell r="H787" t="str">
            <v>ACERO</v>
          </cell>
          <cell r="J787" t="str">
            <v>I1862</v>
          </cell>
        </row>
        <row r="788">
          <cell r="A788" t="str">
            <v>I1864</v>
          </cell>
          <cell r="B788" t="str">
            <v>TUBO 45 x 45 mm - Esp: 3,2mm (4,33 kg/ml)</v>
          </cell>
          <cell r="C788" t="str">
            <v>kg</v>
          </cell>
          <cell r="D788">
            <v>96.120500000000007</v>
          </cell>
          <cell r="E788">
            <v>44044</v>
          </cell>
          <cell r="F788" t="str">
            <v>Equivalencia</v>
          </cell>
          <cell r="G788" t="str">
            <v>01_MATERIALES</v>
          </cell>
          <cell r="H788" t="str">
            <v>ACERO</v>
          </cell>
          <cell r="J788" t="str">
            <v>I1862</v>
          </cell>
        </row>
        <row r="789">
          <cell r="A789" t="str">
            <v>I1865</v>
          </cell>
          <cell r="B789" t="str">
            <v>Barra de acero liso diam 12 mm</v>
          </cell>
          <cell r="C789" t="str">
            <v>kg</v>
          </cell>
          <cell r="D789">
            <v>96.120500000000007</v>
          </cell>
          <cell r="E789">
            <v>43990.590057870373</v>
          </cell>
          <cell r="F789" t="str">
            <v>Equivalencia</v>
          </cell>
          <cell r="G789" t="str">
            <v>01_MATERIALES</v>
          </cell>
          <cell r="H789" t="str">
            <v>ACERO</v>
          </cell>
          <cell r="J789" t="str">
            <v>I1862</v>
          </cell>
        </row>
        <row r="790">
          <cell r="A790" t="str">
            <v>I1866</v>
          </cell>
          <cell r="B790" t="str">
            <v>Perfil T  - 1 X 1 " x 3/16"</v>
          </cell>
          <cell r="C790" t="str">
            <v>kg</v>
          </cell>
          <cell r="D790">
            <v>133.00810000000001</v>
          </cell>
          <cell r="E790">
            <v>43990.590057870373</v>
          </cell>
          <cell r="F790" t="str">
            <v>Equivalencia</v>
          </cell>
          <cell r="G790" t="str">
            <v>01_MATERIALES</v>
          </cell>
          <cell r="H790" t="str">
            <v>ACERO</v>
          </cell>
          <cell r="J790" t="str">
            <v>I1858</v>
          </cell>
        </row>
        <row r="791">
          <cell r="A791" t="str">
            <v>I1867</v>
          </cell>
          <cell r="B791" t="str">
            <v>Análisis de Riesgos y Plan de Gestión Ambiental (PGA)</v>
          </cell>
          <cell r="C791" t="str">
            <v>GL</v>
          </cell>
          <cell r="D791">
            <v>476391.01439999999</v>
          </cell>
          <cell r="E791">
            <v>43990.590057870373</v>
          </cell>
          <cell r="F791" t="str">
            <v>Personal de Medio Ambiente</v>
          </cell>
          <cell r="G791" t="str">
            <v>04_SUBCONTRATOS</v>
          </cell>
          <cell r="H791" t="str">
            <v>SERVICIOS PROFESIONALES</v>
          </cell>
          <cell r="J791" t="str">
            <v>SIN CÓDIGO</v>
          </cell>
        </row>
        <row r="792">
          <cell r="A792" t="str">
            <v>I1868</v>
          </cell>
          <cell r="B792" t="str">
            <v>Plan de Gestión y Control de la Calidad (PGC)</v>
          </cell>
          <cell r="C792" t="str">
            <v>mes</v>
          </cell>
          <cell r="D792">
            <v>112696.32000000001</v>
          </cell>
          <cell r="E792">
            <v>43990.590057870373</v>
          </cell>
          <cell r="F792" t="str">
            <v>Personal de Medio Ambiente</v>
          </cell>
          <cell r="G792" t="str">
            <v>04_SUBCONTRATOS</v>
          </cell>
          <cell r="H792" t="str">
            <v>SERVICIOS PROFESIONALES</v>
          </cell>
          <cell r="J792" t="str">
            <v>SIN CÓDIGO</v>
          </cell>
        </row>
        <row r="793">
          <cell r="A793" t="str">
            <v>I1869</v>
          </cell>
          <cell r="B793" t="str">
            <v>Equipos de Topografia</v>
          </cell>
          <cell r="C793" t="str">
            <v>hs</v>
          </cell>
          <cell r="D793">
            <v>83.265000000000001</v>
          </cell>
          <cell r="E793">
            <v>43990.590057870373</v>
          </cell>
          <cell r="G793" t="str">
            <v>03_EQUIPOS</v>
          </cell>
          <cell r="H793" t="str">
            <v>SERVICIOS PROFESIONALES</v>
          </cell>
          <cell r="J793" t="str">
            <v>SIN CÓDIGO</v>
          </cell>
        </row>
        <row r="794">
          <cell r="A794" t="str">
            <v>I1870</v>
          </cell>
          <cell r="B794" t="str">
            <v>Topografo</v>
          </cell>
          <cell r="C794" t="str">
            <v>hs</v>
          </cell>
          <cell r="D794">
            <v>762.5</v>
          </cell>
          <cell r="E794">
            <v>43990.590057870373</v>
          </cell>
          <cell r="G794" t="str">
            <v>02_MANO_DE_OBRA</v>
          </cell>
          <cell r="H794" t="str">
            <v>SERVICIOS PROFESIONALES</v>
          </cell>
          <cell r="J794" t="str">
            <v>SIN CÓDIGO</v>
          </cell>
        </row>
        <row r="795">
          <cell r="A795" t="str">
            <v>I1871</v>
          </cell>
          <cell r="B795" t="str">
            <v>Profesional (Ingeniero O Arquitecto)</v>
          </cell>
          <cell r="C795" t="str">
            <v>hs</v>
          </cell>
          <cell r="D795">
            <v>1048.4375</v>
          </cell>
          <cell r="E795">
            <v>43990.590057870373</v>
          </cell>
          <cell r="G795" t="str">
            <v>02_MANO_DE_OBRA</v>
          </cell>
          <cell r="H795" t="str">
            <v>SERVICIOS PROFESIONALES</v>
          </cell>
          <cell r="J795" t="str">
            <v>SIN CÓDIGO</v>
          </cell>
        </row>
        <row r="796">
          <cell r="A796" t="str">
            <v>I1872</v>
          </cell>
          <cell r="B796" t="str">
            <v>Cadista</v>
          </cell>
          <cell r="C796" t="str">
            <v>hs</v>
          </cell>
          <cell r="D796">
            <v>571.875</v>
          </cell>
          <cell r="E796">
            <v>43990.590057870373</v>
          </cell>
          <cell r="G796" t="str">
            <v>02_MANO_DE_OBRA</v>
          </cell>
          <cell r="H796" t="str">
            <v>SERVICIOS PROFESIONALES</v>
          </cell>
          <cell r="J796" t="str">
            <v>SIN CÓDIGO</v>
          </cell>
        </row>
        <row r="797">
          <cell r="A797" t="str">
            <v>I1873</v>
          </cell>
          <cell r="B797" t="str">
            <v>Retiro de Arboles</v>
          </cell>
          <cell r="C797" t="str">
            <v>u</v>
          </cell>
          <cell r="D797">
            <v>20000</v>
          </cell>
          <cell r="E797">
            <v>43990.590057870373</v>
          </cell>
          <cell r="F797" t="str">
            <v>Presupuesto Actualizado x CAC</v>
          </cell>
          <cell r="G797" t="str">
            <v>04_SUBCONTRATOS</v>
          </cell>
          <cell r="H797" t="str">
            <v>EXTRACCION DE ARBOLES</v>
          </cell>
          <cell r="J797" t="str">
            <v>SIN CÓDIGO</v>
          </cell>
        </row>
        <row r="798">
          <cell r="A798" t="str">
            <v>I1874</v>
          </cell>
          <cell r="B798" t="str">
            <v>Ventana V1</v>
          </cell>
          <cell r="C798" t="str">
            <v>u</v>
          </cell>
          <cell r="D798">
            <v>22285</v>
          </cell>
          <cell r="E798">
            <v>43990.590057870373</v>
          </cell>
          <cell r="F798" t="str">
            <v>Presupuesto CAF</v>
          </cell>
          <cell r="G798" t="str">
            <v>01_MATERIALES</v>
          </cell>
          <cell r="H798" t="str">
            <v>CARPINTERIA</v>
          </cell>
          <cell r="J798" t="str">
            <v>SIN CÓDIGO</v>
          </cell>
        </row>
        <row r="799">
          <cell r="A799" t="str">
            <v>I1875</v>
          </cell>
          <cell r="B799" t="str">
            <v>Ventana V2 (2,00 x 1,10)</v>
          </cell>
          <cell r="C799" t="str">
            <v>u</v>
          </cell>
          <cell r="D799">
            <v>25887</v>
          </cell>
          <cell r="E799">
            <v>43990.590057870373</v>
          </cell>
          <cell r="F799" t="str">
            <v>Presupuesto CAF</v>
          </cell>
          <cell r="G799" t="str">
            <v>01_MATERIALES</v>
          </cell>
          <cell r="H799" t="str">
            <v>CARPINTERIA</v>
          </cell>
          <cell r="J799">
            <v>171.0044787359131</v>
          </cell>
        </row>
        <row r="800">
          <cell r="A800" t="str">
            <v>I1876</v>
          </cell>
          <cell r="B800" t="str">
            <v>Ventana V3</v>
          </cell>
          <cell r="C800" t="str">
            <v>u</v>
          </cell>
          <cell r="D800">
            <v>37678</v>
          </cell>
          <cell r="E800">
            <v>43990.590057870373</v>
          </cell>
          <cell r="F800" t="str">
            <v>Presupuesto CAF</v>
          </cell>
          <cell r="G800" t="str">
            <v>01_MATERIALES</v>
          </cell>
          <cell r="H800" t="str">
            <v>CARPINTERIA</v>
          </cell>
          <cell r="J800" t="str">
            <v>SIN CÓDIGO</v>
          </cell>
        </row>
        <row r="801">
          <cell r="A801" t="str">
            <v>I1877</v>
          </cell>
          <cell r="B801" t="str">
            <v>Ventana V4</v>
          </cell>
          <cell r="C801" t="str">
            <v>u</v>
          </cell>
          <cell r="D801">
            <v>57210</v>
          </cell>
          <cell r="E801">
            <v>43990.590057870373</v>
          </cell>
          <cell r="F801" t="str">
            <v>Presupuesto CAF</v>
          </cell>
          <cell r="G801" t="str">
            <v>01_MATERIALES</v>
          </cell>
          <cell r="H801" t="str">
            <v>CARPINTERIA</v>
          </cell>
          <cell r="J801" t="str">
            <v>SIN CÓDIGO</v>
          </cell>
        </row>
        <row r="802">
          <cell r="A802" t="str">
            <v>I1878</v>
          </cell>
          <cell r="B802" t="str">
            <v>Ventana V5</v>
          </cell>
          <cell r="C802" t="str">
            <v>u</v>
          </cell>
          <cell r="D802">
            <v>14939</v>
          </cell>
          <cell r="E802">
            <v>43990.590057870373</v>
          </cell>
          <cell r="F802" t="str">
            <v>Presupuesto CAF</v>
          </cell>
          <cell r="G802" t="str">
            <v>01_MATERIALES</v>
          </cell>
          <cell r="H802" t="str">
            <v>CARPINTERIA</v>
          </cell>
          <cell r="J802" t="str">
            <v>SIN CÓDIGO</v>
          </cell>
        </row>
        <row r="803">
          <cell r="A803" t="str">
            <v>I1879</v>
          </cell>
          <cell r="B803" t="str">
            <v>Ventana V6</v>
          </cell>
          <cell r="C803" t="str">
            <v>u</v>
          </cell>
          <cell r="D803">
            <v>27687</v>
          </cell>
          <cell r="E803">
            <v>43990.590057870373</v>
          </cell>
          <cell r="F803" t="str">
            <v>Presupuesto CAF</v>
          </cell>
          <cell r="G803" t="str">
            <v>01_MATERIALES</v>
          </cell>
          <cell r="H803" t="str">
            <v>CARPINTERIA</v>
          </cell>
          <cell r="J803" t="str">
            <v>SIN CÓDIGO</v>
          </cell>
        </row>
        <row r="804">
          <cell r="A804" t="str">
            <v>I1880</v>
          </cell>
          <cell r="B804" t="str">
            <v>Ventana V7</v>
          </cell>
          <cell r="C804" t="str">
            <v>u</v>
          </cell>
          <cell r="D804">
            <v>53388</v>
          </cell>
          <cell r="E804">
            <v>43990.590057870373</v>
          </cell>
          <cell r="F804" t="str">
            <v>Presupuesto CAF</v>
          </cell>
          <cell r="G804" t="str">
            <v>01_MATERIALES</v>
          </cell>
          <cell r="H804" t="str">
            <v>CARPINTERIA</v>
          </cell>
          <cell r="J804" t="str">
            <v>SIN CÓDIGO</v>
          </cell>
        </row>
        <row r="805">
          <cell r="A805" t="str">
            <v>I1881</v>
          </cell>
          <cell r="B805" t="str">
            <v>Ventana V8</v>
          </cell>
          <cell r="C805" t="str">
            <v>u</v>
          </cell>
          <cell r="D805">
            <v>14003</v>
          </cell>
          <cell r="E805">
            <v>43990.590057870373</v>
          </cell>
          <cell r="F805" t="str">
            <v>Presupuesto CAF</v>
          </cell>
          <cell r="G805" t="str">
            <v>01_MATERIALES</v>
          </cell>
          <cell r="H805" t="str">
            <v>CARPINTERIA</v>
          </cell>
          <cell r="J805" t="str">
            <v>SIN CÓDIGO</v>
          </cell>
        </row>
        <row r="806">
          <cell r="A806" t="str">
            <v>I1882</v>
          </cell>
          <cell r="B806" t="str">
            <v>Ventana V9</v>
          </cell>
          <cell r="C806" t="str">
            <v>u</v>
          </cell>
          <cell r="D806">
            <v>19471</v>
          </cell>
          <cell r="E806">
            <v>43990.590057870373</v>
          </cell>
          <cell r="F806" t="str">
            <v>Presupuesto CAF</v>
          </cell>
          <cell r="G806" t="str">
            <v>01_MATERIALES</v>
          </cell>
          <cell r="H806" t="str">
            <v>CARPINTERIA</v>
          </cell>
          <cell r="J806" t="str">
            <v>SIN CÓDIGO</v>
          </cell>
        </row>
        <row r="807">
          <cell r="A807" t="str">
            <v>I1884</v>
          </cell>
          <cell r="B807" t="str">
            <v>Cesto de basura</v>
          </cell>
          <cell r="C807" t="str">
            <v>u</v>
          </cell>
          <cell r="D807">
            <v>2000</v>
          </cell>
          <cell r="E807">
            <v>43990.590057870373</v>
          </cell>
          <cell r="F807" t="str">
            <v>SIN FUENTE</v>
          </cell>
          <cell r="G807" t="str">
            <v>01_MATERIALES</v>
          </cell>
          <cell r="H807" t="str">
            <v>MUEBLES</v>
          </cell>
          <cell r="J807" t="str">
            <v>SIN CÓDIGO</v>
          </cell>
        </row>
        <row r="808">
          <cell r="A808" t="str">
            <v>I1885</v>
          </cell>
          <cell r="B808" t="str">
            <v>Carpinteria Integral B1</v>
          </cell>
          <cell r="C808" t="str">
            <v>u</v>
          </cell>
          <cell r="D808">
            <v>30975.789473684214</v>
          </cell>
          <cell r="E808">
            <v>43990.590057870373</v>
          </cell>
          <cell r="F808" t="str">
            <v>Presupuesto CAROs Divisores</v>
          </cell>
          <cell r="G808" t="str">
            <v>01_MATERIALES</v>
          </cell>
          <cell r="H808" t="str">
            <v>CARPINTERIA</v>
          </cell>
          <cell r="J808" t="str">
            <v>SIN CÓDIGO</v>
          </cell>
        </row>
        <row r="809">
          <cell r="A809" t="str">
            <v>I1886</v>
          </cell>
          <cell r="B809" t="str">
            <v>Carpinteria Integral B2</v>
          </cell>
          <cell r="C809" t="str">
            <v>u</v>
          </cell>
          <cell r="D809">
            <v>37170.947368421061</v>
          </cell>
          <cell r="E809">
            <v>43990.590057870373</v>
          </cell>
          <cell r="F809" t="str">
            <v>Presupuesto CAROs Divisores</v>
          </cell>
          <cell r="G809" t="str">
            <v>01_MATERIALES</v>
          </cell>
          <cell r="H809" t="str">
            <v>CARPINTERIA</v>
          </cell>
          <cell r="J809" t="str">
            <v>SIN CÓDIGO</v>
          </cell>
        </row>
        <row r="810">
          <cell r="A810" t="str">
            <v>I1887</v>
          </cell>
          <cell r="B810" t="str">
            <v>Carpinteria Integral B3</v>
          </cell>
          <cell r="C810" t="str">
            <v>u</v>
          </cell>
          <cell r="D810">
            <v>41817.315789473694</v>
          </cell>
          <cell r="E810">
            <v>43990.590057870373</v>
          </cell>
          <cell r="F810" t="str">
            <v>Presupuesto CAROs Divisores</v>
          </cell>
          <cell r="G810" t="str">
            <v>01_MATERIALES</v>
          </cell>
          <cell r="H810" t="str">
            <v>CARPINTERIA</v>
          </cell>
          <cell r="J810" t="str">
            <v>SIN CÓDIGO</v>
          </cell>
        </row>
        <row r="811">
          <cell r="A811" t="str">
            <v>I1888</v>
          </cell>
          <cell r="B811" t="str">
            <v>Responsable Medioambiental</v>
          </cell>
          <cell r="C811" t="str">
            <v>hs</v>
          </cell>
          <cell r="D811">
            <v>853.82</v>
          </cell>
          <cell r="E811">
            <v>44062</v>
          </cell>
          <cell r="F811" t="str">
            <v>SIN FUENTE</v>
          </cell>
          <cell r="G811" t="str">
            <v>04_SUBCONTRATOS</v>
          </cell>
          <cell r="H811" t="str">
            <v>SERVICIOS PROFESIONALES</v>
          </cell>
          <cell r="J811">
            <v>11</v>
          </cell>
        </row>
        <row r="812">
          <cell r="A812" t="str">
            <v>I1889</v>
          </cell>
          <cell r="B812" t="str">
            <v>Responsable Calidad</v>
          </cell>
          <cell r="C812" t="str">
            <v>hs</v>
          </cell>
          <cell r="D812">
            <v>853.82</v>
          </cell>
          <cell r="E812">
            <v>43985</v>
          </cell>
          <cell r="F812" t="str">
            <v>SIN FUENTE</v>
          </cell>
          <cell r="G812" t="str">
            <v>04_SUBCONTRATOS</v>
          </cell>
          <cell r="H812" t="str">
            <v>SERVICIOS PROFESIONALES</v>
          </cell>
          <cell r="J812">
            <v>11</v>
          </cell>
        </row>
        <row r="813">
          <cell r="A813" t="str">
            <v>I1890</v>
          </cell>
          <cell r="B813" t="str">
            <v>Mosaico pulido 30x30</v>
          </cell>
          <cell r="C813" t="str">
            <v>m2</v>
          </cell>
          <cell r="D813">
            <v>603.30579999999998</v>
          </cell>
          <cell r="E813">
            <v>44044</v>
          </cell>
          <cell r="F813" t="str">
            <v>MERCADO LIBRE</v>
          </cell>
          <cell r="G813" t="str">
            <v>01_MATERIALES</v>
          </cell>
          <cell r="H813" t="str">
            <v>PISOS</v>
          </cell>
          <cell r="J813" t="str">
            <v>https://articulo.mercadolibre.com.ar/MLA-840554245-baldosamosaico-30x30-liso-gris-precio-mt2-_JM?searchVariation=51130714353&amp;quantity=1&amp;variation=51130714353#searchVariation=51130714353&amp;position=6&amp;type=item&amp;tracking_id=8fbb8576-7de1-4154-affb-39e4ef85ff3f</v>
          </cell>
        </row>
        <row r="814">
          <cell r="A814" t="str">
            <v>I1891</v>
          </cell>
          <cell r="B814" t="str">
            <v>Piso antiderrame A 812 M5 800 MM X 1200 MM X 160 MM DE ALTO</v>
          </cell>
          <cell r="C814" t="str">
            <v>u</v>
          </cell>
          <cell r="D814">
            <v>7716.9804000000004</v>
          </cell>
          <cell r="E814">
            <v>43990.706076388888</v>
          </cell>
          <cell r="F814" t="str">
            <v>Mail del 8/6/20 17:14 supply.argentina@gmail.com</v>
          </cell>
          <cell r="G814" t="str">
            <v>01_MATERIALES</v>
          </cell>
          <cell r="H814" t="str">
            <v>PISOS</v>
          </cell>
          <cell r="J814">
            <v>99.42</v>
          </cell>
        </row>
        <row r="815">
          <cell r="A815" t="str">
            <v>I1892</v>
          </cell>
          <cell r="B815" t="str">
            <v>Placa Lisa Durlock Común Desmontable 60X60</v>
          </cell>
          <cell r="C815" t="str">
            <v>u</v>
          </cell>
          <cell r="D815">
            <v>118.876</v>
          </cell>
          <cell r="E815">
            <v>44044</v>
          </cell>
          <cell r="F815" t="str">
            <v>MERCADO LIBRE</v>
          </cell>
          <cell r="G815" t="str">
            <v>01_MATERIALES</v>
          </cell>
          <cell r="H815" t="str">
            <v>DURLOCK</v>
          </cell>
          <cell r="J815" t="str">
            <v>https://articulo.mercadolibre.com.ar/MLA-738092414-placa-lisa-blanca-durlock-60x60-cielorraso-desmontable-_JM#position=2&amp;type=item&amp;tracking_id=28af2731-cbd1-4b20-b0f7-fa5d77a5eb84</v>
          </cell>
        </row>
        <row r="816">
          <cell r="A816" t="str">
            <v>I1893</v>
          </cell>
          <cell r="B816" t="str">
            <v>Inodoro Alto Para Baño Discapacitados Linea Espacio Ferrum</v>
          </cell>
          <cell r="C816" t="str">
            <v>u</v>
          </cell>
          <cell r="D816">
            <v>18257.024799999999</v>
          </cell>
          <cell r="E816">
            <v>44044</v>
          </cell>
          <cell r="F816" t="str">
            <v>MERCADO LIBRE</v>
          </cell>
          <cell r="G816" t="str">
            <v>01_MATERIALES</v>
          </cell>
          <cell r="H816" t="str">
            <v>ARTEFACTOS SANITARIOS</v>
          </cell>
          <cell r="J816" t="str">
            <v>https://articulo.mercadolibre.com.ar/MLA-615378961-inodoro-alto-para-bano-discapacitados-linea-espacio-ferrum-_JM?quantity=1</v>
          </cell>
        </row>
        <row r="817">
          <cell r="A817" t="str">
            <v>I1894</v>
          </cell>
          <cell r="B817" t="str">
            <v>Mochila Para Inodoro Deposito Baño Apoyo Ferrum Andina 6 Litros</v>
          </cell>
          <cell r="C817" t="str">
            <v>U</v>
          </cell>
          <cell r="D817">
            <v>4171.0744000000004</v>
          </cell>
          <cell r="E817">
            <v>44044</v>
          </cell>
          <cell r="F817" t="str">
            <v>MERCADO LIBRE</v>
          </cell>
          <cell r="G817" t="str">
            <v>01_MATERIALES</v>
          </cell>
          <cell r="H817" t="str">
            <v>ARTEFACTOS SANITARIOS</v>
          </cell>
          <cell r="J817" t="str">
            <v>https://articulo.mercadolibre.com.ar/MLA-719449334-mochila-para-inodoro-deposito-bano-apoyo-ferrum-andina-6-litros-_JM#position=1&amp;type=item&amp;tracking_id=31fba186-807f-4337-ad13-858f718c0525</v>
          </cell>
        </row>
        <row r="818">
          <cell r="A818" t="str">
            <v>I1895</v>
          </cell>
          <cell r="B818" t="str">
            <v>Mochila Linea Espacio para discapacitados</v>
          </cell>
          <cell r="C818" t="str">
            <v>u</v>
          </cell>
          <cell r="D818">
            <v>14262.603300000001</v>
          </cell>
          <cell r="E818">
            <v>44044</v>
          </cell>
          <cell r="F818" t="str">
            <v>MERCADO LIBRE</v>
          </cell>
          <cell r="G818" t="str">
            <v>01_MATERIALES</v>
          </cell>
          <cell r="H818" t="str">
            <v>ARTEFACTOS SANITARIOS</v>
          </cell>
          <cell r="J818" t="str">
            <v>https://articulo.mercadolibre.com.ar/MLA-613839796-mochila-deposito-ferrum-linea-espacio-discapacitados-dte6f-_JM?quantity=1#position=2&amp;type=item&amp;tracking_id=bc7c7f52-33ad-46c9-9603-9970a125b5a9</v>
          </cell>
        </row>
        <row r="819">
          <cell r="A819" t="str">
            <v>I1896</v>
          </cell>
          <cell r="B819" t="str">
            <v>Agarradera Rebatible 60 Cm Reforzada Para Discapacitados</v>
          </cell>
          <cell r="C819" t="str">
            <v>U</v>
          </cell>
          <cell r="D819">
            <v>982.64459999999997</v>
          </cell>
          <cell r="E819">
            <v>44044</v>
          </cell>
          <cell r="F819" t="str">
            <v>MERCADO LIBRE</v>
          </cell>
          <cell r="G819" t="str">
            <v>01_MATERIALES</v>
          </cell>
          <cell r="H819" t="str">
            <v>ARTEFACTOS SANITARIOS</v>
          </cell>
          <cell r="J819" t="str">
            <v>https://articulo.mercadolibre.com.ar/MLA-776916430-agarradera-rebatible-60-cm-reforzada-para-discapacitados-_JM?searchVariation=34275259354&amp;quantity=1&amp;variation=34275259354#searchVariation=34275259354&amp;position=1&amp;type=item&amp;tracking_id=e108b91a-fcf9-427d-b4cb-1bc685481580</v>
          </cell>
        </row>
        <row r="820">
          <cell r="A820" t="str">
            <v>I1897</v>
          </cell>
          <cell r="B820" t="str">
            <v>Barral Acceso Fijo Sin Portarrollo Baño Discapacitado 80x20</v>
          </cell>
          <cell r="C820" t="str">
            <v>U</v>
          </cell>
          <cell r="D820">
            <v>1491.7355</v>
          </cell>
          <cell r="E820">
            <v>44044</v>
          </cell>
          <cell r="F820" t="str">
            <v>MERCADO LIBRE</v>
          </cell>
          <cell r="G820" t="str">
            <v>01_MATERIALES</v>
          </cell>
          <cell r="H820" t="str">
            <v>ARTEFACTOS SANITARIOS</v>
          </cell>
          <cell r="J820" t="str">
            <v>https://articulo.mercadolibre.com.ar/MLA-724428011-barral-acceso-fijo-sin-portarrollo-bano-discapacitado-80x20-_JM?searchVariation=32789357512&amp;quantity=1&amp;variation=32789357512#searchVariation=32789357512&amp;position=13&amp;type=item&amp;tracking_id=1e85bf30-d487-44be-9003-71a69550fc2b</v>
          </cell>
        </row>
        <row r="821">
          <cell r="A821" t="str">
            <v>I1898</v>
          </cell>
          <cell r="B821" t="str">
            <v>Agarradera 25 Cm Reforzada Para Discapacitados Blanco Fijo</v>
          </cell>
          <cell r="C821" t="str">
            <v>U</v>
          </cell>
          <cell r="D821">
            <v>278.51240000000001</v>
          </cell>
          <cell r="E821">
            <v>44044</v>
          </cell>
          <cell r="F821" t="str">
            <v>MERCADO LIBRE</v>
          </cell>
          <cell r="G821" t="str">
            <v>01_MATERIALES</v>
          </cell>
          <cell r="H821" t="str">
            <v>ARTEFACTOS SANITARIOS</v>
          </cell>
          <cell r="J821" t="str">
            <v>https://articulo.mercadolibre.com.ar/MLA-776913977-agarradera-25-cm-reforzada-para-discapacitados-blanco-fijo-_JM?searchVariation=34274658674&amp;quantity=1&amp;variation=34274658674#searchVariation=34274658674&amp;position=1&amp;type=item&amp;tracking_id=5642f5e1-11e7-45c1-8ad4-2fb188ebcae4</v>
          </cell>
        </row>
        <row r="822">
          <cell r="A822" t="str">
            <v>I1899</v>
          </cell>
          <cell r="B822" t="str">
            <v>Canaleta Con Rejilla de Hormigón Armado</v>
          </cell>
          <cell r="C822" t="str">
            <v>ml</v>
          </cell>
          <cell r="D822">
            <v>861.15700000000004</v>
          </cell>
          <cell r="E822">
            <v>44044</v>
          </cell>
          <cell r="F822" t="str">
            <v>MERCADO LIBRE</v>
          </cell>
          <cell r="G822" t="str">
            <v>01_MATERIALES</v>
          </cell>
          <cell r="H822" t="str">
            <v>REJILLAS</v>
          </cell>
          <cell r="J822" t="str">
            <v>https://articulo.mercadolibre.com.ar/MLA-719618045-canaleta-con-rejilla-_JM?quantity=1#position=3&amp;type=item&amp;tracking_id=f1e6eb09-e905-45cb-8eb1-36cbdf5a9fde</v>
          </cell>
        </row>
        <row r="823">
          <cell r="A823" t="str">
            <v>I1900</v>
          </cell>
          <cell r="B823" t="str">
            <v>Colector de tanque JLS (materiales)</v>
          </cell>
          <cell r="C823" t="str">
            <v>gl</v>
          </cell>
          <cell r="D823">
            <v>23286</v>
          </cell>
          <cell r="E823">
            <v>43992.421770833331</v>
          </cell>
          <cell r="F823" t="str">
            <v>DOLARIZADO</v>
          </cell>
          <cell r="G823" t="str">
            <v>01_MATERIALES</v>
          </cell>
          <cell r="H823" t="str">
            <v>INST. AGUA</v>
          </cell>
          <cell r="J823">
            <v>300</v>
          </cell>
        </row>
        <row r="824">
          <cell r="A824" t="str">
            <v>I1901</v>
          </cell>
          <cell r="B824" t="str">
            <v>Bomba Pedrollo 1 hp</v>
          </cell>
          <cell r="C824" t="str">
            <v>u</v>
          </cell>
          <cell r="D824">
            <v>14689.586799999999</v>
          </cell>
          <cell r="E824">
            <v>44044</v>
          </cell>
          <cell r="F824" t="str">
            <v>MERCADO LIBRE</v>
          </cell>
          <cell r="G824" t="str">
            <v>01_MATERIALES</v>
          </cell>
          <cell r="H824" t="str">
            <v>INST. ELECTRICA</v>
          </cell>
          <cell r="J824" t="str">
            <v>https://articulo.mercadolibre.com.ar/MLA-703907869-bomba-centrifuga-pedrollo-cpm-158-1-hp-monofasica-italiana-_JM?quantity=1#position=1&amp;type=item&amp;tracking_id=3534eec0-95b2-4dc8-bc8f-fec918983b40</v>
          </cell>
        </row>
        <row r="825">
          <cell r="A825" t="str">
            <v>I1902</v>
          </cell>
          <cell r="B825" t="str">
            <v>Monocomando P/ Discapacitados Genebre Medical 1/2 Grifo</v>
          </cell>
          <cell r="C825" t="str">
            <v>u</v>
          </cell>
          <cell r="D825">
            <v>4388.4297999999999</v>
          </cell>
          <cell r="E825">
            <v>44044</v>
          </cell>
          <cell r="F825" t="str">
            <v>MERCADO LIBRE</v>
          </cell>
          <cell r="G825" t="str">
            <v>01_MATERIALES</v>
          </cell>
          <cell r="H825" t="str">
            <v>GRIFERIA</v>
          </cell>
          <cell r="J825" t="str">
            <v>https://articulo.mercadolibre.com.ar/MLA-756711280-monocomando-p-discapacitados-genebre-medical-12-grifo-_JM?searchVariation=31791808145&amp;quantity=1&amp;variation=31791808145#searchVariation=31791808145&amp;position=2&amp;type=item&amp;tracking_id=db8fcb80-403e-40bf-872a-37883ac80e88</v>
          </cell>
        </row>
        <row r="826">
          <cell r="A826" t="str">
            <v>I1903</v>
          </cell>
          <cell r="B826" t="str">
            <v>Termotanque Eléctrico 250l Alta Recuperación</v>
          </cell>
          <cell r="C826" t="str">
            <v>u</v>
          </cell>
          <cell r="D826">
            <v>130578.51240000001</v>
          </cell>
          <cell r="E826">
            <v>44044</v>
          </cell>
          <cell r="F826" t="str">
            <v>MERCADO LIBRE</v>
          </cell>
          <cell r="G826" t="str">
            <v>01_MATERIALES</v>
          </cell>
          <cell r="H826" t="str">
            <v>ELECTRICIDAD</v>
          </cell>
          <cell r="J826" t="str">
            <v>https://articulo.mercadolibre.com.ar/MLA-709848044-termotanque-electrico-e-250-litros-electrotermo-_JM#position=4&amp;type=item&amp;tracking_id=32099a7a-6860-4116-9e52-230bc175f1c2</v>
          </cell>
        </row>
        <row r="827">
          <cell r="A827" t="str">
            <v>I1904</v>
          </cell>
          <cell r="B827" t="str">
            <v>Matafuego polvo químico 5 kg</v>
          </cell>
          <cell r="C827" t="str">
            <v>u</v>
          </cell>
          <cell r="D827">
            <v>3709.9173999999998</v>
          </cell>
          <cell r="E827">
            <v>44044</v>
          </cell>
          <cell r="F827" t="str">
            <v>MERCADO LIBRE</v>
          </cell>
          <cell r="G827" t="str">
            <v>01_MATERIALES</v>
          </cell>
          <cell r="H827" t="str">
            <v>INST. CONTRA INCENDIO</v>
          </cell>
          <cell r="J827" t="str">
            <v>https://articulo.mercadolibre.com.ar/MLA-604297952-matafuegos-polvo-quimico-abc-5-kg-nuevos-caba-gba-interior-_JM?quantity=1#position=1&amp;type=item&amp;tracking_id=c6618c0b-e4a2-4ff0-83e5-82295093e33b</v>
          </cell>
        </row>
        <row r="828">
          <cell r="A828" t="str">
            <v>I1905</v>
          </cell>
          <cell r="B828" t="str">
            <v>Matafuego Halotón 5 kg</v>
          </cell>
          <cell r="C828" t="str">
            <v>u</v>
          </cell>
          <cell r="D828">
            <v>8264.4627999999993</v>
          </cell>
          <cell r="E828">
            <v>44044</v>
          </cell>
          <cell r="F828" t="str">
            <v>MERCADO LIBRE</v>
          </cell>
          <cell r="G828" t="str">
            <v>01_MATERIALES</v>
          </cell>
          <cell r="H828" t="str">
            <v>INST. CONTRA INCENDIO</v>
          </cell>
          <cell r="J828" t="str">
            <v>https://articulo.mercadolibre.com.ar/MLA-840498936-matafuegos-clase-hcfc-abc123-halotron-_JM#position=1&amp;type=item&amp;tracking_id=8a323561-94f7-4010-8cc2-a81c53aeeee3</v>
          </cell>
        </row>
        <row r="829">
          <cell r="A829" t="str">
            <v>I1906</v>
          </cell>
          <cell r="B829" t="str">
            <v>Reja de 0,60 x 0,60</v>
          </cell>
          <cell r="C829" t="str">
            <v>u</v>
          </cell>
          <cell r="D829">
            <v>2794.32</v>
          </cell>
          <cell r="E829">
            <v>43992.452708333331</v>
          </cell>
          <cell r="F829" t="str">
            <v>DOLARIZADO</v>
          </cell>
          <cell r="G829" t="str">
            <v>01_MATERIALES</v>
          </cell>
          <cell r="H829" t="str">
            <v>INST. PLUVIAL</v>
          </cell>
          <cell r="J829">
            <v>36</v>
          </cell>
        </row>
        <row r="830">
          <cell r="A830" t="str">
            <v>I1907</v>
          </cell>
          <cell r="B830" t="str">
            <v>Reja de 0,60 x 1,00</v>
          </cell>
          <cell r="C830" t="str">
            <v>u</v>
          </cell>
          <cell r="D830">
            <v>4657.2000000000007</v>
          </cell>
          <cell r="E830">
            <v>43992.452708333331</v>
          </cell>
          <cell r="F830" t="str">
            <v>DOLARIZADO</v>
          </cell>
          <cell r="G830" t="str">
            <v>01_MATERIALES</v>
          </cell>
          <cell r="H830" t="str">
            <v>INST. PLUVIAL</v>
          </cell>
          <cell r="J830">
            <v>60</v>
          </cell>
        </row>
        <row r="831">
          <cell r="A831" t="str">
            <v>I1908</v>
          </cell>
          <cell r="B831" t="str">
            <v>Caño PVC 160 mm x 4 mts con Oring</v>
          </cell>
          <cell r="C831" t="str">
            <v>u</v>
          </cell>
          <cell r="D831">
            <v>1794.2148999999999</v>
          </cell>
          <cell r="E831">
            <v>44044</v>
          </cell>
          <cell r="F831" t="str">
            <v>MERCADO LIBRE</v>
          </cell>
          <cell r="G831" t="str">
            <v>01_MATERIALES</v>
          </cell>
          <cell r="H831" t="str">
            <v>INST. SANITARIA</v>
          </cell>
          <cell r="J831" t="str">
            <v>https://articulo.mercadolibre.com.ar/MLA-757000572-cano-160mm-x-4mts-cloacal-tigre-tubo-pvc-junta-elastica-_JM?quantity=1#position=15&amp;type=item&amp;tracking_id=e3a051d3-038b-4022-873d-471aa47ca210</v>
          </cell>
        </row>
        <row r="832">
          <cell r="A832" t="str">
            <v>I1909</v>
          </cell>
          <cell r="B832" t="str">
            <v>Membrana En Pasta 25 Kg Polacrin 20 Lts Liquida 6 Colores (rinde 50 m2)</v>
          </cell>
          <cell r="C832" t="str">
            <v>u</v>
          </cell>
          <cell r="D832">
            <v>6311.6032999999998</v>
          </cell>
          <cell r="E832">
            <v>44044</v>
          </cell>
          <cell r="F832" t="str">
            <v>MERCADO LIBRE</v>
          </cell>
          <cell r="G832" t="str">
            <v>01_MATERIALES</v>
          </cell>
          <cell r="H832" t="str">
            <v>PINTURAS</v>
          </cell>
          <cell r="J832" t="str">
            <v>https://articulo.mercadolibre.com.ar/MLA-751376037-membrana-en-pasta-25-kg-polacrin-20-lts-liquida-6-colores-_JM?variation=37563419682&amp;onAttributesExp=true#position=4&amp;type=item&amp;tracking_id=1786aa9d-bae3-4c4f-89eb-3ec7f0308129</v>
          </cell>
        </row>
        <row r="833">
          <cell r="A833" t="str">
            <v>I1910</v>
          </cell>
          <cell r="B833" t="str">
            <v>Señales de identificación de locales</v>
          </cell>
          <cell r="C833" t="str">
            <v>u</v>
          </cell>
          <cell r="D833">
            <v>3640</v>
          </cell>
          <cell r="E833">
            <v>43992.476909722223</v>
          </cell>
          <cell r="F833" t="str">
            <v>DOLARIZADO</v>
          </cell>
          <cell r="G833" t="str">
            <v>01_MATERIALES</v>
          </cell>
          <cell r="H833" t="str">
            <v>SEÑALIZACIÓN</v>
          </cell>
          <cell r="J833">
            <v>52.899287894201422</v>
          </cell>
        </row>
        <row r="834">
          <cell r="A834" t="str">
            <v>I1911</v>
          </cell>
          <cell r="B834" t="str">
            <v>Señales para Puertas de Baño</v>
          </cell>
          <cell r="C834" t="str">
            <v>u</v>
          </cell>
          <cell r="D834">
            <v>1920</v>
          </cell>
          <cell r="E834">
            <v>43992.476909722223</v>
          </cell>
          <cell r="F834" t="str">
            <v>DOLARIZADO</v>
          </cell>
          <cell r="G834" t="str">
            <v>01_MATERIALES</v>
          </cell>
          <cell r="H834" t="str">
            <v>SEÑALIZACIÓN</v>
          </cell>
          <cell r="J834">
            <v>27.9029210870513</v>
          </cell>
        </row>
        <row r="835">
          <cell r="A835" t="str">
            <v>I1912</v>
          </cell>
          <cell r="B835" t="str">
            <v>Terminación de asfalto en caliente</v>
          </cell>
          <cell r="C835" t="str">
            <v>m2</v>
          </cell>
          <cell r="D835">
            <v>702.47933884297527</v>
          </cell>
          <cell r="E835">
            <v>44020.883506944447</v>
          </cell>
          <cell r="F835" t="str">
            <v>MERCADO LIBRE</v>
          </cell>
          <cell r="G835" t="str">
            <v>04_SUBCONTRATOS</v>
          </cell>
          <cell r="H835" t="str">
            <v>ASFALTOS</v>
          </cell>
          <cell r="J835" t="str">
            <v>https://servicio.mercadolibre.com.ar/MLA-855646975-carpeta-asfaltica-bacheo-asfalto-caliente-frio-pavimento-_JM#position=29&amp;type=item&amp;tracking_id=0c946a3c-1053-467a-98fe-a086c87c4148</v>
          </cell>
        </row>
        <row r="836">
          <cell r="A836" t="str">
            <v>I1913</v>
          </cell>
          <cell r="B836" t="str">
            <v xml:space="preserve">Cerramiento Autoportante de Vidrio con forma de perfil "U" </v>
          </cell>
          <cell r="C836" t="str">
            <v>m2</v>
          </cell>
          <cell r="D836">
            <v>19016.900000000001</v>
          </cell>
          <cell r="E836">
            <v>43992.491076388891</v>
          </cell>
          <cell r="F836" t="str">
            <v>https://articulo.mercadolibre.com.ar/MLA-754372720-profilit-uglass-venta-y-colocacion-_JM#position=3&amp;type=item&amp;tracking_id=550ef7e0-77ea-4202-a11f-febd00bcaea4</v>
          </cell>
          <cell r="G836" t="str">
            <v>04_SUBCONTRATOS</v>
          </cell>
          <cell r="H836" t="str">
            <v>U GLASS</v>
          </cell>
          <cell r="J836">
            <v>245</v>
          </cell>
        </row>
        <row r="837">
          <cell r="A837" t="str">
            <v>I1914</v>
          </cell>
          <cell r="B837" t="str">
            <v xml:space="preserve">Puerta PCH1 - Pivotante de eje vertical (A) 1,35 y (H) 2,10 mts  </v>
          </cell>
          <cell r="C837" t="str">
            <v>u</v>
          </cell>
          <cell r="D837">
            <v>63745.5</v>
          </cell>
          <cell r="E837">
            <v>43992.491076388891</v>
          </cell>
          <cell r="F837" t="str">
            <v>Presupuesto Metaldoor</v>
          </cell>
          <cell r="G837" t="str">
            <v>01_MATERIALES</v>
          </cell>
          <cell r="H837" t="str">
            <v>CARPINTERIA</v>
          </cell>
          <cell r="J837" t="str">
            <v>SIN CÓDIGO</v>
          </cell>
        </row>
        <row r="838">
          <cell r="A838" t="str">
            <v>I1915</v>
          </cell>
          <cell r="B838" t="str">
            <v xml:space="preserve">Puerta PCH2 - De abrir de dos hojas (A) 1,50 y (H) 2,10 mts  </v>
          </cell>
          <cell r="C838" t="str">
            <v>u</v>
          </cell>
          <cell r="D838">
            <v>83128.5</v>
          </cell>
          <cell r="E838">
            <v>43992.491076388891</v>
          </cell>
          <cell r="F838" t="str">
            <v>Presupuesto Metaldoor</v>
          </cell>
          <cell r="G838" t="str">
            <v>01_MATERIALES</v>
          </cell>
          <cell r="H838" t="str">
            <v>CARPINTERIA</v>
          </cell>
          <cell r="J838" t="str">
            <v>SIN CÓDIGO</v>
          </cell>
        </row>
        <row r="839">
          <cell r="A839" t="str">
            <v>I1916</v>
          </cell>
          <cell r="B839" t="str">
            <v xml:space="preserve">Puerta PCH3 - De abrir de dos hojas (A) 1,50 y (H) 2,10 mts  </v>
          </cell>
          <cell r="C839" t="str">
            <v>u</v>
          </cell>
          <cell r="D839">
            <v>56650.229999999996</v>
          </cell>
          <cell r="E839">
            <v>43992.491076388891</v>
          </cell>
          <cell r="F839" t="str">
            <v>Presupuesto Metaldoor</v>
          </cell>
          <cell r="G839" t="str">
            <v>01_MATERIALES</v>
          </cell>
          <cell r="H839" t="str">
            <v>CARPINTERIA</v>
          </cell>
          <cell r="J839" t="str">
            <v>SIN CÓDIGO</v>
          </cell>
        </row>
        <row r="840">
          <cell r="A840" t="str">
            <v>I1917</v>
          </cell>
          <cell r="B840" t="str">
            <v xml:space="preserve">Puerta PCH4 - De abrir (A) 1,15 y (H) 2,10 mts  </v>
          </cell>
          <cell r="C840" t="str">
            <v>u</v>
          </cell>
          <cell r="D840">
            <v>50814.172500000001</v>
          </cell>
          <cell r="E840">
            <v>43992.491076388891</v>
          </cell>
          <cell r="F840" t="str">
            <v>Presupuesto Metaldoor</v>
          </cell>
          <cell r="G840" t="str">
            <v>01_MATERIALES</v>
          </cell>
          <cell r="H840" t="str">
            <v>CARPINTERIA</v>
          </cell>
          <cell r="J840" t="str">
            <v>SIN CÓDIGO</v>
          </cell>
        </row>
        <row r="841">
          <cell r="A841" t="str">
            <v>I1918</v>
          </cell>
          <cell r="B841" t="str">
            <v xml:space="preserve">Puerta PCH5 - De abrir (A) 0,90 y (H) 2,10 mts  </v>
          </cell>
          <cell r="C841" t="str">
            <v>u</v>
          </cell>
          <cell r="D841">
            <v>28589.924999999999</v>
          </cell>
          <cell r="E841">
            <v>43992.491076388891</v>
          </cell>
          <cell r="F841" t="str">
            <v>Presupuesto Metaldoor</v>
          </cell>
          <cell r="G841" t="str">
            <v>01_MATERIALES</v>
          </cell>
          <cell r="H841" t="str">
            <v>CARPINTERIA</v>
          </cell>
          <cell r="J841" t="str">
            <v>SIN CÓDIGO</v>
          </cell>
        </row>
        <row r="842">
          <cell r="A842" t="str">
            <v>I1919</v>
          </cell>
          <cell r="B842" t="str">
            <v xml:space="preserve">Puerta PCH6 - De abrir (A) 0,90 y (H) 2,10 mts  </v>
          </cell>
          <cell r="C842" t="str">
            <v>u</v>
          </cell>
          <cell r="D842">
            <v>41352.674999999996</v>
          </cell>
          <cell r="E842">
            <v>43992.491076388891</v>
          </cell>
          <cell r="F842" t="str">
            <v>Presupuesto Metaldoor</v>
          </cell>
          <cell r="G842" t="str">
            <v>01_MATERIALES</v>
          </cell>
          <cell r="H842" t="str">
            <v>CARPINTERIA</v>
          </cell>
          <cell r="J842" t="str">
            <v>SIN CÓDIGO</v>
          </cell>
        </row>
        <row r="843">
          <cell r="A843" t="str">
            <v>I1920</v>
          </cell>
          <cell r="B843" t="str">
            <v xml:space="preserve">Puerta PCH7 - De abrir (A) 0,75 y (H) 2,10 mts  </v>
          </cell>
          <cell r="C843" t="str">
            <v>u</v>
          </cell>
          <cell r="D843">
            <v>29777.475000000002</v>
          </cell>
          <cell r="E843">
            <v>43992.491076388891</v>
          </cell>
          <cell r="F843" t="str">
            <v>Presupuesto Metaldoor</v>
          </cell>
          <cell r="G843" t="str">
            <v>01_MATERIALES</v>
          </cell>
          <cell r="H843" t="str">
            <v>CARPINTERIA</v>
          </cell>
          <cell r="J843" t="str">
            <v>SIN CÓDIGO</v>
          </cell>
        </row>
        <row r="844">
          <cell r="A844" t="str">
            <v>I1921</v>
          </cell>
          <cell r="B844" t="str">
            <v xml:space="preserve">Puerta PCH8 - De abrir de dos hojas (A) 1,50 y (H) 2,10 mts  </v>
          </cell>
          <cell r="C844" t="str">
            <v>u</v>
          </cell>
          <cell r="D844">
            <v>56101.5</v>
          </cell>
          <cell r="E844">
            <v>43992.491076388891</v>
          </cell>
          <cell r="F844" t="str">
            <v>Presupuesto Metaldoor</v>
          </cell>
          <cell r="G844" t="str">
            <v>01_MATERIALES</v>
          </cell>
          <cell r="H844" t="str">
            <v>CARPINTERIA</v>
          </cell>
          <cell r="J844" t="str">
            <v>SIN CÓDIGO</v>
          </cell>
        </row>
        <row r="845">
          <cell r="A845" t="str">
            <v>I1922</v>
          </cell>
          <cell r="B845" t="str">
            <v xml:space="preserve">Puerta PM1 - De abrir (A) 0,90 y (H) 2,10 mts  </v>
          </cell>
          <cell r="C845" t="str">
            <v>u</v>
          </cell>
          <cell r="D845">
            <v>11208</v>
          </cell>
          <cell r="E845">
            <v>43992.491076388891</v>
          </cell>
          <cell r="F845" t="str">
            <v>Presupuesto Milpuertas</v>
          </cell>
          <cell r="G845" t="str">
            <v>01_MATERIALES</v>
          </cell>
          <cell r="H845" t="str">
            <v>CARPINTERIA</v>
          </cell>
          <cell r="J845" t="str">
            <v>SIN CÓDIGO</v>
          </cell>
        </row>
        <row r="846">
          <cell r="A846" t="str">
            <v>I1923</v>
          </cell>
          <cell r="B846" t="str">
            <v xml:space="preserve">Puerta PM2 - De abrir (A) 0,80 y (H) 2,10 mts  </v>
          </cell>
          <cell r="C846" t="str">
            <v>u</v>
          </cell>
          <cell r="D846">
            <v>10539</v>
          </cell>
          <cell r="E846">
            <v>43992.491076388891</v>
          </cell>
          <cell r="F846" t="str">
            <v>Presupuesto Milpuertas</v>
          </cell>
          <cell r="G846" t="str">
            <v>01_MATERIALES</v>
          </cell>
          <cell r="H846" t="str">
            <v>CARPINTERIA</v>
          </cell>
          <cell r="J846" t="str">
            <v>SIN CÓDIGO</v>
          </cell>
        </row>
        <row r="847">
          <cell r="A847" t="str">
            <v>I1924</v>
          </cell>
          <cell r="B847" t="str">
            <v xml:space="preserve">Puerta PM3 - De abrir (A) 0,70 y (H) 2,10 mts  </v>
          </cell>
          <cell r="C847" t="str">
            <v>u</v>
          </cell>
          <cell r="D847">
            <v>10498</v>
          </cell>
          <cell r="E847">
            <v>43992.491076388891</v>
          </cell>
          <cell r="F847" t="str">
            <v>Presupuesto Milpuertas</v>
          </cell>
          <cell r="G847" t="str">
            <v>01_MATERIALES</v>
          </cell>
          <cell r="H847" t="str">
            <v>CARPINTERIA</v>
          </cell>
          <cell r="J847" t="str">
            <v>SIN CÓDIGO</v>
          </cell>
        </row>
        <row r="848">
          <cell r="A848" t="str">
            <v>I1925</v>
          </cell>
          <cell r="B848" t="str">
            <v xml:space="preserve">Puerta PM4 -  Corrediza de (A) 0,70 y (H) 2,10 mts  </v>
          </cell>
          <cell r="C848" t="str">
            <v>u</v>
          </cell>
          <cell r="D848">
            <v>14130</v>
          </cell>
          <cell r="E848">
            <v>43992.491076388891</v>
          </cell>
          <cell r="F848" t="str">
            <v>Presupuesto Milpuertas</v>
          </cell>
          <cell r="G848" t="str">
            <v>01_MATERIALES</v>
          </cell>
          <cell r="H848" t="str">
            <v>CARPINTERIA</v>
          </cell>
          <cell r="J848" t="str">
            <v>SIN CÓDIGO</v>
          </cell>
        </row>
        <row r="849">
          <cell r="A849" t="str">
            <v>I1934</v>
          </cell>
          <cell r="B849" t="str">
            <v xml:space="preserve">Recargo por Cerradura Kallay 503 frente platil </v>
          </cell>
          <cell r="C849" t="str">
            <v>Juego</v>
          </cell>
          <cell r="D849">
            <v>690</v>
          </cell>
          <cell r="E849">
            <v>43992.491076388891</v>
          </cell>
          <cell r="F849" t="str">
            <v>Presupuesto Milpuertas</v>
          </cell>
          <cell r="G849" t="str">
            <v>01_MATERIALES</v>
          </cell>
          <cell r="H849" t="str">
            <v>HERRAJES</v>
          </cell>
          <cell r="J849" t="str">
            <v>SIN CÓDIGO</v>
          </cell>
        </row>
        <row r="850">
          <cell r="A850" t="str">
            <v>I1935</v>
          </cell>
          <cell r="B850" t="str">
            <v>Juego de picaportes Tipo Sanatorio Pesados BRONCE</v>
          </cell>
          <cell r="C850" t="str">
            <v>Juego</v>
          </cell>
          <cell r="D850">
            <v>1270</v>
          </cell>
          <cell r="E850">
            <v>43992.491076388891</v>
          </cell>
          <cell r="F850" t="str">
            <v>Presupuesto Milpuertas</v>
          </cell>
          <cell r="G850" t="str">
            <v>01_MATERIALES</v>
          </cell>
          <cell r="H850" t="str">
            <v>HERRAJES</v>
          </cell>
          <cell r="J850" t="str">
            <v>SIN CÓDIGO</v>
          </cell>
        </row>
        <row r="851">
          <cell r="A851" t="str">
            <v>I1936</v>
          </cell>
          <cell r="B851" t="str">
            <v>Oficial Electricista</v>
          </cell>
          <cell r="C851" t="str">
            <v>hs</v>
          </cell>
          <cell r="D851">
            <v>792.42979906493497</v>
          </cell>
          <cell r="E851">
            <v>44044</v>
          </cell>
          <cell r="F851" t="str">
            <v>Mano de Obra</v>
          </cell>
          <cell r="G851" t="str">
            <v>04_SUBCONTRATOS</v>
          </cell>
          <cell r="H851" t="str">
            <v>INST. ELECTRICA</v>
          </cell>
          <cell r="J851" t="str">
            <v>Oficial Electricista</v>
          </cell>
        </row>
        <row r="852">
          <cell r="A852" t="str">
            <v>I1937</v>
          </cell>
          <cell r="B852" t="str">
            <v>Ayudante Electricista</v>
          </cell>
          <cell r="C852" t="str">
            <v>hs</v>
          </cell>
          <cell r="D852">
            <v>609.15474717922052</v>
          </cell>
          <cell r="E852">
            <v>44044</v>
          </cell>
          <cell r="F852" t="str">
            <v>Mano de Obra</v>
          </cell>
          <cell r="G852" t="str">
            <v>04_SUBCONTRATOS</v>
          </cell>
          <cell r="H852" t="str">
            <v>INST. ELECTRICA</v>
          </cell>
          <cell r="J852" t="str">
            <v>Ayudante Electricista</v>
          </cell>
        </row>
        <row r="853">
          <cell r="A853" t="str">
            <v>I1938</v>
          </cell>
          <cell r="B853" t="str">
            <v>Cajas de pre instalación aire acondicionado</v>
          </cell>
          <cell r="C853" t="str">
            <v>u</v>
          </cell>
          <cell r="D853">
            <v>454.5455</v>
          </cell>
          <cell r="E853">
            <v>44044</v>
          </cell>
          <cell r="F853" t="str">
            <v>MERCADO LIBRE</v>
          </cell>
          <cell r="G853" t="str">
            <v>01_MATERIALES</v>
          </cell>
          <cell r="H853" t="str">
            <v>AIRE ACONDICIONADO</v>
          </cell>
          <cell r="J853" t="str">
            <v>https://articulo.mercadolibre.com.ar/MLA-618851216-caja-de-preinstalacion-para-aire-acondicionado-_JM?quantity=1</v>
          </cell>
        </row>
        <row r="854">
          <cell r="A854" t="str">
            <v>I1939</v>
          </cell>
          <cell r="B854" t="str">
            <v>Campana Incendio 6 Pulgadas Exterior Roja 24 Y 12 V Alarma</v>
          </cell>
          <cell r="C854" t="str">
            <v>u</v>
          </cell>
          <cell r="D854">
            <v>2613.2231000000002</v>
          </cell>
          <cell r="E854">
            <v>44044</v>
          </cell>
          <cell r="F854" t="str">
            <v>MERCADO LIBRE</v>
          </cell>
          <cell r="G854" t="str">
            <v>01_MATERIALES</v>
          </cell>
          <cell r="H854" t="str">
            <v>INST. CONTRA INCENDIO</v>
          </cell>
          <cell r="J854" t="str">
            <v>https://articulo.mercadolibre.com.ar/MLA-679809617-campana-incendio-6-pulgadas-exterior-roja-24-y-12-v-alarma-_JM?quantity=1#position=4&amp;type=item&amp;tracking_id=7d6a2f41-c907-4cdd-86ba-54c6f73a2b5f</v>
          </cell>
        </row>
        <row r="855">
          <cell r="A855" t="str">
            <v>I1940</v>
          </cell>
          <cell r="B855" t="str">
            <v>Alarma De Incendio Avisador Pulsador Con Cartel</v>
          </cell>
          <cell r="C855" t="str">
            <v>u</v>
          </cell>
          <cell r="D855">
            <v>578.51239999999996</v>
          </cell>
          <cell r="E855">
            <v>44044</v>
          </cell>
          <cell r="F855" t="str">
            <v>MERCADO LIBRE</v>
          </cell>
          <cell r="G855" t="str">
            <v>01_MATERIALES</v>
          </cell>
          <cell r="H855" t="str">
            <v>INST. CONTRA INCENDIO</v>
          </cell>
          <cell r="J855" t="str">
            <v>https://articulo.mercadolibre.com.ar/MLA-612098356-alarma-de-incendio-avisador-pulsador-con-cartel-de-regalo-_JM?quantity=1#position=3&amp;type=item&amp;tracking_id=c787bcbd-042e-4336-9e31-174d65f86f26</v>
          </cell>
        </row>
        <row r="856">
          <cell r="A856" t="str">
            <v>I1941</v>
          </cell>
          <cell r="B856" t="str">
            <v>Módulos estándar MB20 - Oficina de 6 mts X 2.5 mts equipada con AA f/c 3.000 fgs. Con puestos de datos y telefonía</v>
          </cell>
          <cell r="C856" t="str">
            <v>mes</v>
          </cell>
          <cell r="D856">
            <v>152570.84662113065</v>
          </cell>
          <cell r="E856">
            <v>43993.425844907404</v>
          </cell>
          <cell r="F856" t="str">
            <v>MOBILBOX S.A.</v>
          </cell>
          <cell r="G856" t="str">
            <v>04_SUBCONTRATOS</v>
          </cell>
          <cell r="H856" t="str">
            <v>SERVICIOS DE OBRA</v>
          </cell>
          <cell r="J856">
            <v>1965.6125563144892</v>
          </cell>
        </row>
        <row r="857">
          <cell r="A857" t="str">
            <v>I1942</v>
          </cell>
          <cell r="B857" t="str">
            <v>ModuloS estándar MB20 - Mueble bajo mesada, anafe y bacha - Oficina de 6 mts X 2.5 mts equipada con AA f/c 3.000 fgs</v>
          </cell>
          <cell r="C857" t="str">
            <v>mes</v>
          </cell>
          <cell r="D857">
            <v>55377.318383955819</v>
          </cell>
          <cell r="E857">
            <v>43993.425844907404</v>
          </cell>
          <cell r="F857" t="str">
            <v>MOBILBOX S.A.</v>
          </cell>
          <cell r="G857" t="str">
            <v>04_SUBCONTRATOS</v>
          </cell>
          <cell r="H857" t="str">
            <v>SERVICIOS DE OBRA</v>
          </cell>
          <cell r="J857">
            <v>713.44136026740296</v>
          </cell>
        </row>
        <row r="858">
          <cell r="A858" t="str">
            <v>I1943</v>
          </cell>
          <cell r="B858" t="str">
            <v>Escalera de Hierro (alquiler)</v>
          </cell>
          <cell r="C858" t="str">
            <v>mes</v>
          </cell>
          <cell r="D858">
            <v>9926.6967010608932</v>
          </cell>
          <cell r="E858">
            <v>43993.425844907404</v>
          </cell>
          <cell r="F858" t="str">
            <v>MOBILBOX S.A.</v>
          </cell>
          <cell r="G858" t="str">
            <v>04_SUBCONTRATOS</v>
          </cell>
          <cell r="H858" t="str">
            <v>SERVICIOS DE OBRA</v>
          </cell>
          <cell r="J858">
            <v>127.8883883156518</v>
          </cell>
        </row>
        <row r="859">
          <cell r="A859" t="str">
            <v>I1944</v>
          </cell>
          <cell r="B859" t="str">
            <v>Modulo sanitario – configuración 4 box de inodros, 5 migitorios y 2 lavamanos</v>
          </cell>
          <cell r="C859" t="str">
            <v>mes</v>
          </cell>
          <cell r="D859">
            <v>21733.600000000002</v>
          </cell>
          <cell r="E859">
            <v>43993.425844907404</v>
          </cell>
          <cell r="F859" t="str">
            <v>MOBILBOX S.A.</v>
          </cell>
          <cell r="G859" t="str">
            <v>04_SUBCONTRATOS</v>
          </cell>
          <cell r="H859" t="str">
            <v>SERVICIOS DE OBRA</v>
          </cell>
          <cell r="J859">
            <v>280</v>
          </cell>
        </row>
        <row r="860">
          <cell r="A860" t="str">
            <v>I1945</v>
          </cell>
          <cell r="B860" t="str">
            <v>MB10 sanitario - Configuración: 2 box de inodoro, un lavamanos</v>
          </cell>
          <cell r="C860" t="str">
            <v>mes</v>
          </cell>
          <cell r="D860">
            <v>12242.098706583345</v>
          </cell>
          <cell r="E860">
            <v>43993.425844907404</v>
          </cell>
          <cell r="F860" t="str">
            <v>MOBILBOX S.A.</v>
          </cell>
          <cell r="G860" t="str">
            <v>04_SUBCONTRATOS</v>
          </cell>
          <cell r="H860" t="str">
            <v>SERVICIOS DE OBRA</v>
          </cell>
          <cell r="J860">
            <v>157.71835489027757</v>
          </cell>
        </row>
        <row r="861">
          <cell r="A861" t="str">
            <v>I1946</v>
          </cell>
          <cell r="B861" t="str">
            <v>Desinstalación de base operativa transitoria - módulos y Flete desde J.L. Suarez.</v>
          </cell>
          <cell r="C861" t="str">
            <v>gl</v>
          </cell>
          <cell r="D861">
            <v>168753.84391803519</v>
          </cell>
          <cell r="E861">
            <v>43993.425844907404</v>
          </cell>
          <cell r="F861" t="str">
            <v>MOBILBOX S.A.</v>
          </cell>
          <cell r="G861" t="str">
            <v>04_SUBCONTRATOS</v>
          </cell>
          <cell r="H861" t="str">
            <v>SERVICIOS DE OBRA</v>
          </cell>
          <cell r="J861">
            <v>2174.1026013660808</v>
          </cell>
        </row>
        <row r="862">
          <cell r="A862" t="str">
            <v>I1947</v>
          </cell>
          <cell r="B862" t="str">
            <v>Aire Cassette Bgh 4500 Kcal</v>
          </cell>
          <cell r="C862" t="str">
            <v>u</v>
          </cell>
          <cell r="D862">
            <v>66116.297500000001</v>
          </cell>
          <cell r="E862">
            <v>44044</v>
          </cell>
          <cell r="F862" t="str">
            <v>MERCADO LIBRE</v>
          </cell>
          <cell r="G862" t="str">
            <v>01_MATERIALES</v>
          </cell>
          <cell r="H862" t="str">
            <v>AIRE ACONDICIONADO</v>
          </cell>
          <cell r="J862" t="str">
            <v>https://articulo.mercadolibre.com.ar/MLA-817891480-aire-acondicionado-cassette-york-4500-kcal-_JM#position=12&amp;type=item&amp;tracking_id=5044dea9-1650-45ef-b041-3c811fb32360</v>
          </cell>
        </row>
        <row r="863">
          <cell r="A863" t="str">
            <v>I1948</v>
          </cell>
          <cell r="B863" t="str">
            <v>Aire acondicionado BGH Silent Air split frío/calor 2322 frigorías</v>
          </cell>
          <cell r="C863" t="str">
            <v>u</v>
          </cell>
          <cell r="D863">
            <v>30578.429800000002</v>
          </cell>
          <cell r="E863">
            <v>44044</v>
          </cell>
          <cell r="F863" t="str">
            <v>MERCADO LIBRE</v>
          </cell>
          <cell r="G863" t="str">
            <v>01_MATERIALES</v>
          </cell>
          <cell r="H863" t="str">
            <v>AIRE ACONDICIONADO</v>
          </cell>
          <cell r="J863" t="str">
            <v>https://www.mercadolibre.com.ar/aire-acondicionado-bgh-silent-air-split-friocalor-2322-frigorias-blanco-220v-bs26wccr/p/MLA15219029?source=search#searchVariation=MLA15219029&amp;position=1&amp;type=product&amp;tracking_id=176332da-2a81-4d89-999b-1fef54641b64</v>
          </cell>
        </row>
        <row r="864">
          <cell r="A864" t="str">
            <v>I1949</v>
          </cell>
          <cell r="B864" t="str">
            <v>Aire Split Bgh 3000 F/c 3500w Calor Bsh35wcp</v>
          </cell>
          <cell r="C864" t="str">
            <v>u</v>
          </cell>
          <cell r="D864">
            <v>37189.256200000003</v>
          </cell>
          <cell r="E864">
            <v>44044</v>
          </cell>
          <cell r="F864" t="str">
            <v>MERCADO LIBRE</v>
          </cell>
          <cell r="G864" t="str">
            <v>01_MATERIALES</v>
          </cell>
          <cell r="H864" t="str">
            <v>AIRE ACONDICIONADO</v>
          </cell>
          <cell r="J864" t="str">
            <v>https://articulo.mercadolibre.com.ar/MLA-617392145-aire-split-bgh-3000-fc-3500w-calor-bsh35wcp-c-envio-caba-_JM?searchVariation=32200842403&amp;quantity=1&amp;variation=32200842403#searchVariation=32200842403&amp;position=5&amp;type=item&amp;tracking_id=f63db9c7-71ca-4a1e-b765-21ed0ba3d6be</v>
          </cell>
        </row>
        <row r="865">
          <cell r="A865" t="str">
            <v>I1950</v>
          </cell>
          <cell r="B865" t="str">
            <v>Equipo MultiSplit 3 unidades 2500w+2500x+3500w</v>
          </cell>
          <cell r="C865" t="str">
            <v>u</v>
          </cell>
          <cell r="D865">
            <v>254863.63639999999</v>
          </cell>
          <cell r="E865">
            <v>44044</v>
          </cell>
          <cell r="F865" t="str">
            <v>MERCADO LIBRE</v>
          </cell>
          <cell r="G865" t="str">
            <v>01_MATERIALES</v>
          </cell>
          <cell r="H865" t="str">
            <v>AIRE ACONDICIONADO</v>
          </cell>
          <cell r="J865" t="str">
            <v>https://articulo.mercadolibre.com.ar/MLA-843662383-aire-acondic-multisplit-daikin-inverter-2500w2500w3500w-_JM?quantity=1#position=3&amp;type=item&amp;tracking_id=b8f75e0a-48a7-4f7a-9fe7-743798c702f6</v>
          </cell>
        </row>
        <row r="866">
          <cell r="A866" t="str">
            <v>I1951</v>
          </cell>
          <cell r="B866" t="str">
            <v>Equipo MultiSplit 4 unidades 10600+ 3000-4500-5500w F/c</v>
          </cell>
          <cell r="C866" t="str">
            <v>u</v>
          </cell>
          <cell r="D866">
            <v>242975.2066</v>
          </cell>
          <cell r="E866">
            <v>44044</v>
          </cell>
          <cell r="F866" t="str">
            <v>MERCADO LIBRE</v>
          </cell>
          <cell r="G866" t="str">
            <v>01_MATERIALES</v>
          </cell>
          <cell r="H866" t="str">
            <v>AIRE ACONDICIONADO</v>
          </cell>
          <cell r="J866" t="str">
            <v>https://articulo.mercadolibre.com.ar/MLA-843573549-aire-multisplit-midea-inverter-10600-3000-4500-5500w-fc-_JM?quantity=1#position=8&amp;type=item&amp;tracking_id=b8f75e0a-48a7-4f7a-9fe7-743798c702f6</v>
          </cell>
        </row>
        <row r="867">
          <cell r="A867" t="str">
            <v>I1952</v>
          </cell>
          <cell r="B867" t="str">
            <v>Split Unidad Interior 2600 frigorias</v>
          </cell>
          <cell r="C867" t="str">
            <v>u</v>
          </cell>
          <cell r="D867">
            <v>14040.4959</v>
          </cell>
          <cell r="E867">
            <v>44044</v>
          </cell>
          <cell r="F867" t="str">
            <v>MERCADO LIBRE</v>
          </cell>
          <cell r="G867" t="str">
            <v>01_MATERIALES</v>
          </cell>
          <cell r="H867" t="str">
            <v>AIRE ACONDICIONADO</v>
          </cell>
          <cell r="J867" t="str">
            <v>https://articulo.mercadolibre.com.ar/MLA-855265232-unidad-interior-split-bgh-bshe26wcp-r410a-funcionando-100-_JM#position=9&amp;type=item&amp;tracking_id=e97e815e-16ac-43aa-88b2-7817c3f04ecf</v>
          </cell>
        </row>
        <row r="868">
          <cell r="A868" t="str">
            <v>I1953</v>
          </cell>
          <cell r="B868" t="str">
            <v>Split Unidad Interior 3000 frigorias</v>
          </cell>
          <cell r="C868" t="str">
            <v>u</v>
          </cell>
          <cell r="D868">
            <v>16848.595079999999</v>
          </cell>
          <cell r="E868">
            <v>43993.615381944444</v>
          </cell>
          <cell r="F868" t="str">
            <v>SIN FUENTE</v>
          </cell>
          <cell r="G868" t="str">
            <v>01_MATERIALES</v>
          </cell>
          <cell r="H868" t="str">
            <v>AIRE ACONDICIONADO</v>
          </cell>
          <cell r="J868" t="str">
            <v>estimado 1,20 x I1952</v>
          </cell>
        </row>
        <row r="869">
          <cell r="A869" t="str">
            <v>I1954</v>
          </cell>
          <cell r="B869" t="str">
            <v>Aire Cassette Bgh 3000 Kcal</v>
          </cell>
          <cell r="C869" t="str">
            <v>u</v>
          </cell>
          <cell r="D869">
            <v>56198.9421</v>
          </cell>
          <cell r="E869">
            <v>44044</v>
          </cell>
          <cell r="F869" t="str">
            <v>MERCADO LIBRE</v>
          </cell>
          <cell r="G869" t="str">
            <v>01_MATERIALES</v>
          </cell>
          <cell r="H869" t="str">
            <v>AIRE ACONDICIONADO</v>
          </cell>
          <cell r="J869" t="str">
            <v>https://articulo.mercadolibre.com.ar/MLA-853301853-aire-acondicionado-cassette-york-3000-kcal-_JM#position=13&amp;type=item&amp;tracking_id=e72f7571-b856-4cc7-b54f-aca6cfc3b667</v>
          </cell>
        </row>
        <row r="870">
          <cell r="A870" t="str">
            <v>I1955</v>
          </cell>
          <cell r="B870" t="str">
            <v>Caja pisoducto 300x300mm</v>
          </cell>
          <cell r="C870" t="str">
            <v>u</v>
          </cell>
          <cell r="D870">
            <v>1649.5868</v>
          </cell>
          <cell r="E870">
            <v>44044</v>
          </cell>
          <cell r="F870" t="str">
            <v>MERCADO LIBRE</v>
          </cell>
          <cell r="G870" t="str">
            <v>01_MATERIALES</v>
          </cell>
          <cell r="H870" t="str">
            <v>INST. ELECTRICA</v>
          </cell>
          <cell r="J870" t="str">
            <v>https://articulo.mercadolibre.com.ar/MLA-643080170-tapa-inspeccion-cuadrada-p-pisoductos-cajas-de-electricidad-_JM?redirectedFromSearch=true</v>
          </cell>
        </row>
        <row r="871">
          <cell r="A871" t="str">
            <v>I1956</v>
          </cell>
          <cell r="B871" t="str">
            <v>Pisoducto 3 vías 70x30mm</v>
          </cell>
          <cell r="C871" t="str">
            <v>ml</v>
          </cell>
          <cell r="D871">
            <v>286.97930000000002</v>
          </cell>
          <cell r="E871">
            <v>44044</v>
          </cell>
          <cell r="F871" t="str">
            <v>MERCADO LIBRE</v>
          </cell>
          <cell r="G871" t="str">
            <v>01_MATERIALES</v>
          </cell>
          <cell r="H871" t="str">
            <v>INST. ELECTRICA</v>
          </cell>
          <cell r="J871" t="str">
            <v>https://articulo.mercadolibre.com.ar/MLA-729141135-cablecanal-de-tres-vias-pvc-63x23-tira-2-mts-asanno-_JM?quantity=1#position=7&amp;type=item&amp;tracking_id=e48c8108-8ff4-447b-afb0-7e18f39fcc02</v>
          </cell>
        </row>
        <row r="872">
          <cell r="A872" t="str">
            <v>I1957</v>
          </cell>
          <cell r="B872" t="str">
            <v>Caja Estanca De Aluminio Inyectado Ip65 Multifunción 100x100</v>
          </cell>
          <cell r="C872" t="str">
            <v>u</v>
          </cell>
          <cell r="D872">
            <v>846.28099999999995</v>
          </cell>
          <cell r="E872">
            <v>44044</v>
          </cell>
          <cell r="F872" t="str">
            <v>MERCADO LIBRE</v>
          </cell>
          <cell r="G872" t="str">
            <v>01_MATERIALES</v>
          </cell>
          <cell r="H872" t="str">
            <v>INST. ELECTRICA</v>
          </cell>
          <cell r="J872" t="str">
            <v>https://articulo.mercadolibre.com.ar/MLA-769570634-caja-estanca-de-aluminio-inyectado-ip65-multifuncion-100x100-_JM?matt_tool=26190581&amp;matt_word&amp;gclid=Cj0KCQjwpfHzBRCiARIsAHHzyZrdhPuyAvQhis7A-Dr--VAumLLUhaH2L9Qg5huwIYHPCKFpcQjy1FkaAgxfEALw_wcB&amp;quantity=1</v>
          </cell>
        </row>
        <row r="873">
          <cell r="A873" t="str">
            <v>I1958</v>
          </cell>
          <cell r="B873" t="str">
            <v>Interruptor de 1 efecto completo</v>
          </cell>
          <cell r="C873" t="str">
            <v>u</v>
          </cell>
          <cell r="D873">
            <v>77.686000000000007</v>
          </cell>
          <cell r="E873">
            <v>44044</v>
          </cell>
          <cell r="F873" t="str">
            <v>MERCADO LIBRE</v>
          </cell>
          <cell r="G873" t="str">
            <v>01_MATERIALES</v>
          </cell>
          <cell r="H873" t="str">
            <v>INST. ELECTRICA</v>
          </cell>
          <cell r="J873" t="str">
            <v>https://articulo.mercadolibre.com.ar/MLA-842586096-llave-de-luz-armada-jeluz-mito-punto-simple-bastidor-_JM?quantity=1#position=7&amp;type=item&amp;tracking_id=782fded7-8d87-4acd-870e-53eae6cb99d8</v>
          </cell>
        </row>
        <row r="874">
          <cell r="A874" t="str">
            <v>I1959</v>
          </cell>
          <cell r="B874" t="str">
            <v>Toma simple completo 10 A</v>
          </cell>
          <cell r="C874" t="str">
            <v>u</v>
          </cell>
          <cell r="D874">
            <v>191.7355</v>
          </cell>
          <cell r="E874">
            <v>44044</v>
          </cell>
          <cell r="F874" t="str">
            <v>MERCADO LIBRE</v>
          </cell>
          <cell r="G874" t="str">
            <v>01_MATERIALES</v>
          </cell>
          <cell r="H874" t="str">
            <v>INST. ELECTRICA</v>
          </cell>
          <cell r="J874" t="str">
            <v>https://articulo.mercadolibre.com.ar/MLA-776607065-toma-simple-cambre-siglo-22-tapa-bastidor-_JM?searchVariation=34200925945&amp;quantity=1&amp;variation=34200925945#searchVariation=34200925945&amp;position=53&amp;type=item&amp;tracking_id=61118c99-9e2e-4368-9525-eb332e989b36</v>
          </cell>
        </row>
        <row r="875">
          <cell r="A875" t="str">
            <v>I1960</v>
          </cell>
          <cell r="B875" t="str">
            <v>Ficha Toma Industrial Embutir Hembra 32a 2p +t Scame Ip44</v>
          </cell>
          <cell r="C875" t="str">
            <v>u</v>
          </cell>
          <cell r="D875">
            <v>636.36360000000002</v>
          </cell>
          <cell r="E875">
            <v>44044</v>
          </cell>
          <cell r="F875" t="str">
            <v>MERCADO LIBRE</v>
          </cell>
          <cell r="G875" t="str">
            <v>01_MATERIALES</v>
          </cell>
          <cell r="H875" t="str">
            <v>INST. ELECTRICA</v>
          </cell>
          <cell r="J875" t="str">
            <v>https://articulo.mercadolibre.com.ar/MLA-781074565-ficha-toma-industrial-embutir-hembra-32a-2p-t-scame-ip44-_JM?matt_tool=26190581&amp;matt_word&amp;gclid=EAIaIQobChMIs8H23Zek6AIVCAaRCh0VbwfQEAQYAyABEgLTw_D_BwE&amp;quantity=1&amp;variation=35268562602</v>
          </cell>
        </row>
        <row r="876">
          <cell r="A876" t="str">
            <v>I1961</v>
          </cell>
          <cell r="B876" t="str">
            <v>Tomacorriente doble completo 10 A</v>
          </cell>
          <cell r="C876" t="str">
            <v>u</v>
          </cell>
          <cell r="D876">
            <v>351.23970000000003</v>
          </cell>
          <cell r="E876">
            <v>44044</v>
          </cell>
          <cell r="F876" t="str">
            <v>MERCADO LIBRE</v>
          </cell>
          <cell r="G876" t="str">
            <v>01_MATERIALES</v>
          </cell>
          <cell r="H876" t="str">
            <v>INST. ELECTRICA</v>
          </cell>
          <cell r="J876" t="str">
            <v>https://articulo.mercadolibre.com.ar/MLA-627560254-toma-doble-con-pata-doble-cambre-siglo-21-tapa-bastidor-_JM?searchVariation=32158674282&amp;quantity=1&amp;variation=32158674282#searchVariation=32158674282&amp;position=1&amp;type=item&amp;tracking_id=0afeea99-abd4-448c-95af-92a82daca33e</v>
          </cell>
        </row>
        <row r="877">
          <cell r="A877" t="str">
            <v>I1962</v>
          </cell>
          <cell r="B877" t="str">
            <v>Toma Cuadruple Periscopio De Piso O Pared - Cambre</v>
          </cell>
          <cell r="C877" t="str">
            <v>u</v>
          </cell>
          <cell r="D877">
            <v>693.53719999999998</v>
          </cell>
          <cell r="E877">
            <v>44044</v>
          </cell>
          <cell r="F877" t="str">
            <v>MERCADO LIBRE</v>
          </cell>
          <cell r="G877" t="str">
            <v>01_MATERIALES</v>
          </cell>
          <cell r="H877" t="str">
            <v>INST. ELECTRICA</v>
          </cell>
          <cell r="J877" t="str">
            <v>https://articulo.mercadolibre.com.ar/MLA-634026744-toma-cuadruple-periscopio-de-piso-o-pared-cambre-tofema-_JM?searchVariation=36232167029&amp;quantity=1&amp;variation=36232167029#searchVariation=36232167029&amp;position=2&amp;type=item&amp;tracking_id=7af4c22b-c90f-40ed-9621-5e861f4a0313</v>
          </cell>
        </row>
        <row r="878">
          <cell r="A878" t="str">
            <v>I1963</v>
          </cell>
          <cell r="B878" t="str">
            <v>Toma simple completo 20 A</v>
          </cell>
          <cell r="C878" t="str">
            <v>u</v>
          </cell>
          <cell r="D878">
            <v>159.50409999999999</v>
          </cell>
          <cell r="E878">
            <v>44044</v>
          </cell>
          <cell r="F878" t="str">
            <v>MERCADO LIBRE</v>
          </cell>
          <cell r="G878" t="str">
            <v>01_MATERIALES</v>
          </cell>
          <cell r="H878" t="str">
            <v>INST. ELECTRICA</v>
          </cell>
          <cell r="J878" t="str">
            <v>https://articulo.mercadolibre.com.ar/MLA-678814329-llave-de-luz-armada-kalop-civil-toma-20-amperes-amp-blanco-_JM?quantity=1#position=1&amp;type=item&amp;tracking_id=ec2393d6-79f8-423b-a097-9762049d1568</v>
          </cell>
        </row>
        <row r="879">
          <cell r="A879" t="str">
            <v>I1964</v>
          </cell>
          <cell r="B879" t="str">
            <v>Cable Subterraneo Tetrapolar Mh 4x10 Mm</v>
          </cell>
          <cell r="C879" t="str">
            <v>ml</v>
          </cell>
          <cell r="D879">
            <v>485.1653</v>
          </cell>
          <cell r="E879">
            <v>44044</v>
          </cell>
          <cell r="F879" t="str">
            <v>MERCADO LIBRE</v>
          </cell>
          <cell r="G879" t="str">
            <v>01_MATERIALES</v>
          </cell>
          <cell r="H879" t="str">
            <v>INST. ELECTRICA</v>
          </cell>
          <cell r="J879" t="str">
            <v>https://articulo.mercadolibre.com.ar/MLA-794222805-cable-subt-4x10-mm-x100-mts-normalizado-envio-_JM#position=1&amp;type=item&amp;tracking_id=5f99723b-acc6-4741-9234-82527da0ec30</v>
          </cell>
        </row>
        <row r="880">
          <cell r="A880" t="str">
            <v>I1965</v>
          </cell>
          <cell r="B880" t="str">
            <v>Cable Subterraneo Tetrapolar Mh 4x4 Mm</v>
          </cell>
          <cell r="C880" t="str">
            <v>ml</v>
          </cell>
          <cell r="D880">
            <v>233.93389999999999</v>
          </cell>
          <cell r="E880">
            <v>44044</v>
          </cell>
          <cell r="F880" t="str">
            <v>MERCADO LIBRE</v>
          </cell>
          <cell r="G880" t="str">
            <v>01_MATERIALES</v>
          </cell>
          <cell r="H880" t="str">
            <v>INST. ELECTRICA</v>
          </cell>
          <cell r="J880" t="str">
            <v>https://articulo.mercadolibre.com.ar/MLA-716208144-cable-subterraneo-tetrapolar-mh-4x4-mm-norma-iram-4-x-4-_JM?quantity=1#position=1&amp;type=item&amp;tracking_id=a67aa277-2ae2-4df7-b7c4-79f0f7c81a06</v>
          </cell>
        </row>
        <row r="881">
          <cell r="A881" t="str">
            <v>I1966</v>
          </cell>
          <cell r="B881" t="str">
            <v>Cable Subterraneo 2x5 rollo 50 mts</v>
          </cell>
          <cell r="C881" t="str">
            <v>ml</v>
          </cell>
          <cell r="D881">
            <v>153.52070000000001</v>
          </cell>
          <cell r="E881">
            <v>44044</v>
          </cell>
          <cell r="F881" t="str">
            <v>MERCADO LIBRE</v>
          </cell>
          <cell r="G881" t="str">
            <v>01_MATERIALES</v>
          </cell>
          <cell r="H881" t="str">
            <v>INST. ELECTRICA</v>
          </cell>
          <cell r="J881" t="str">
            <v>https://articulo.mercadolibre.com.ar/MLA-713709805-cable-subterraneo-2x6-mm-rollo-de-50-mts-_JM?quantity=1#position=2&amp;type=pad&amp;tracking_id=2afd2122-5746-4798-b93e-e6ea6f6a126f&amp;is_advertising=true&amp;ad_domain=VQCATCORE_LST&amp;ad_position=2&amp;ad_click_id=MzhkOTgxY2ItMGVmNS00ZTdiLTg1ODMtZWRlM2NmYjI0MjY5</v>
          </cell>
        </row>
        <row r="882">
          <cell r="A882" t="str">
            <v>I1967</v>
          </cell>
          <cell r="B882" t="str">
            <v>Led 100 watts</v>
          </cell>
          <cell r="C882" t="str">
            <v>u</v>
          </cell>
          <cell r="D882">
            <v>7024.7933999999996</v>
          </cell>
          <cell r="E882">
            <v>44044</v>
          </cell>
          <cell r="F882" t="str">
            <v>MERCADO LIBRE</v>
          </cell>
          <cell r="G882" t="str">
            <v>01_MATERIALES</v>
          </cell>
          <cell r="H882" t="str">
            <v>INST. ELECTRICA</v>
          </cell>
          <cell r="J882" t="str">
            <v>https://articulo.mercadolibre.com.ar/MLA-829881160-luminaria-led-para-exterior-luz-dia-220v-consumo-100w-ip65-_JM?searchVariation=47824166559&amp;quantity=1&amp;variation=47824166559#searchVariation=47824166559&amp;position=6&amp;type=item&amp;tracking_id=de6d1a19-2bc5-4e95-9337-42aabdd3987c</v>
          </cell>
        </row>
        <row r="883">
          <cell r="A883" t="str">
            <v>I1968</v>
          </cell>
          <cell r="B883" t="str">
            <v>Señalizador Led Salida De Emergencia Atomlux Ultra Compacto</v>
          </cell>
          <cell r="C883" t="str">
            <v>u</v>
          </cell>
          <cell r="D883">
            <v>990.90909999999997</v>
          </cell>
          <cell r="E883">
            <v>44044</v>
          </cell>
          <cell r="F883" t="str">
            <v>MERCADO LIBRE</v>
          </cell>
          <cell r="G883" t="str">
            <v>01_MATERIALES</v>
          </cell>
          <cell r="H883" t="str">
            <v>INST. ELECTRICA</v>
          </cell>
          <cell r="J883" t="str">
            <v>https://articulo.mercadolibre.com.ar/MLA-715379258-senalizador-led-salida-de-emergencia-atomlux-ultra-compacto-_JM?quantity=1#position=2&amp;type=item&amp;tracking_id=7ab6e364-0d72-4f86-ab80-e95e3b7a12f0</v>
          </cell>
        </row>
        <row r="884">
          <cell r="A884" t="str">
            <v>I1969</v>
          </cell>
          <cell r="B884" t="str">
            <v>Artefactos de iluminación empotrables con difusor de policarbonato opal. Panel LED 40W</v>
          </cell>
          <cell r="C884" t="str">
            <v>u</v>
          </cell>
          <cell r="D884">
            <v>7762</v>
          </cell>
          <cell r="E884">
            <v>43994.436828703707</v>
          </cell>
          <cell r="F884" t="str">
            <v>ESTIMADO</v>
          </cell>
          <cell r="G884" t="str">
            <v>01_MATERIALES</v>
          </cell>
          <cell r="H884" t="str">
            <v>INST. ELECTRICA</v>
          </cell>
          <cell r="J884">
            <v>100</v>
          </cell>
        </row>
        <row r="885">
          <cell r="A885" t="str">
            <v>I1970</v>
          </cell>
          <cell r="B885" t="str">
            <v>Equipo de iluminación autónomo permanente p/ luminarias</v>
          </cell>
          <cell r="C885" t="str">
            <v>u</v>
          </cell>
          <cell r="D885">
            <v>2832.2314049586776</v>
          </cell>
          <cell r="E885">
            <v>43994.61246527778</v>
          </cell>
          <cell r="F885" t="str">
            <v>SIN FUENTE</v>
          </cell>
          <cell r="G885" t="str">
            <v>01_MATERIALES</v>
          </cell>
          <cell r="H885" t="str">
            <v>INST. ELECTRICA</v>
          </cell>
        </row>
        <row r="886">
          <cell r="A886" t="str">
            <v>I1971</v>
          </cell>
          <cell r="B886" t="str">
            <v>Artefactos de iluminación IP65 con difusor de policarbonato opal. Doble tubo LED 2x20W</v>
          </cell>
          <cell r="C886" t="str">
            <v>u</v>
          </cell>
          <cell r="D886">
            <v>1347.9339</v>
          </cell>
          <cell r="E886">
            <v>44044</v>
          </cell>
          <cell r="F886" t="str">
            <v>SIN FUENTE</v>
          </cell>
          <cell r="G886" t="str">
            <v>01_MATERIALES</v>
          </cell>
          <cell r="H886" t="str">
            <v>INST. ELECTRICA</v>
          </cell>
          <cell r="J886" t="str">
            <v>https://articulo.mercadolibre.com.ar/MLA-852408972-artefacto-plafon-marea-lumenac-estanco-2x20w-led-sin-tubos-_JM?quantity=1#position=1&amp;type=item&amp;tracking_id=c35a9099-3962-4f4a-9015-6f8749600e7f</v>
          </cell>
        </row>
        <row r="887">
          <cell r="A887" t="str">
            <v>I1972</v>
          </cell>
          <cell r="B887" t="str">
            <v>Luminaria amurada a pared LED 24W</v>
          </cell>
          <cell r="C887" t="str">
            <v>u</v>
          </cell>
          <cell r="D887">
            <v>760.33057851239676</v>
          </cell>
          <cell r="E887">
            <v>43994.612581018519</v>
          </cell>
          <cell r="F887" t="str">
            <v>SIN FUENTE</v>
          </cell>
          <cell r="G887" t="str">
            <v>01_MATERIALES</v>
          </cell>
          <cell r="H887" t="str">
            <v>INST. ELECTRICA</v>
          </cell>
          <cell r="J887" t="e">
            <v>#REF!</v>
          </cell>
        </row>
        <row r="888">
          <cell r="A888" t="str">
            <v>I1973</v>
          </cell>
          <cell r="B888" t="str">
            <v>Artefacto de iluminación empotrables con difusor de policarbonato opal. Panel LED 24W</v>
          </cell>
          <cell r="C888" t="str">
            <v>u</v>
          </cell>
          <cell r="D888">
            <v>760.33057851239676</v>
          </cell>
          <cell r="E888">
            <v>43994.612638888888</v>
          </cell>
          <cell r="F888" t="str">
            <v>SIN FUENTE</v>
          </cell>
          <cell r="G888" t="str">
            <v>01_MATERIALES</v>
          </cell>
          <cell r="H888" t="str">
            <v>INST. ELECTRICA</v>
          </cell>
          <cell r="J888" t="e">
            <v>#REF!</v>
          </cell>
        </row>
        <row r="889">
          <cell r="A889" t="str">
            <v>I1974</v>
          </cell>
          <cell r="B889" t="str">
            <v>Artefactos de iluminación empotrables con difusor de policarbonato opal. Panel LED 16W</v>
          </cell>
          <cell r="C889" t="str">
            <v>u</v>
          </cell>
          <cell r="D889">
            <v>809.91735537190084</v>
          </cell>
          <cell r="E889">
            <v>43994.612696759257</v>
          </cell>
          <cell r="F889" t="str">
            <v>SIN FUENTE</v>
          </cell>
          <cell r="G889" t="str">
            <v>01_MATERIALES</v>
          </cell>
          <cell r="H889" t="str">
            <v>INST. ELECTRICA</v>
          </cell>
          <cell r="J889" t="e">
            <v>#REF!</v>
          </cell>
        </row>
        <row r="890">
          <cell r="A890" t="str">
            <v>I1975</v>
          </cell>
          <cell r="B890" t="str">
            <v>Extractor de Aire 150mm</v>
          </cell>
          <cell r="C890" t="str">
            <v>u</v>
          </cell>
          <cell r="D890">
            <v>814.04958677685954</v>
          </cell>
          <cell r="E890">
            <v>43994.612754629627</v>
          </cell>
          <cell r="F890" t="str">
            <v>SIN FUENTE</v>
          </cell>
          <cell r="G890" t="str">
            <v>01_MATERIALES</v>
          </cell>
          <cell r="H890" t="str">
            <v>INST. ELECTRICA</v>
          </cell>
          <cell r="J890" t="e">
            <v>#REF!</v>
          </cell>
        </row>
        <row r="891">
          <cell r="A891" t="str">
            <v>I1976</v>
          </cell>
          <cell r="B891" t="str">
            <v>Seccionador bajo carga 4x125A</v>
          </cell>
          <cell r="C891" t="str">
            <v>u</v>
          </cell>
          <cell r="D891">
            <v>10485.702479338845</v>
          </cell>
          <cell r="E891">
            <v>43994.612812500003</v>
          </cell>
          <cell r="F891" t="str">
            <v>SIN FUENTE</v>
          </cell>
          <cell r="G891" t="str">
            <v>01_MATERIALES</v>
          </cell>
          <cell r="H891" t="str">
            <v>INST. ELECTRICA</v>
          </cell>
          <cell r="J891" t="e">
            <v>#REF!</v>
          </cell>
        </row>
        <row r="892">
          <cell r="A892" t="str">
            <v>I1977</v>
          </cell>
          <cell r="B892" t="str">
            <v>TMM 4x50A 10kA</v>
          </cell>
          <cell r="C892" t="str">
            <v>u</v>
          </cell>
          <cell r="D892">
            <v>3602.4793388429753</v>
          </cell>
          <cell r="E892">
            <v>43994.612870370373</v>
          </cell>
          <cell r="F892" t="str">
            <v>SIN FUENTE</v>
          </cell>
          <cell r="G892" t="str">
            <v>01_MATERIALES</v>
          </cell>
          <cell r="H892" t="str">
            <v>INST. ELECTRICA</v>
          </cell>
          <cell r="J892" t="e">
            <v>#REF!</v>
          </cell>
        </row>
        <row r="893">
          <cell r="A893" t="str">
            <v>I1978</v>
          </cell>
          <cell r="B893" t="str">
            <v>TMM 2x40A 10kA</v>
          </cell>
          <cell r="C893" t="str">
            <v>u</v>
          </cell>
          <cell r="D893">
            <v>1122.3140495867769</v>
          </cell>
          <cell r="E893">
            <v>43994.612928240742</v>
          </cell>
          <cell r="F893" t="str">
            <v>SIN FUENTE</v>
          </cell>
          <cell r="G893" t="str">
            <v>01_MATERIALES</v>
          </cell>
          <cell r="H893" t="str">
            <v>INST. ELECTRICA</v>
          </cell>
          <cell r="J893" t="e">
            <v>#REF!</v>
          </cell>
        </row>
        <row r="894">
          <cell r="A894" t="str">
            <v>I1979</v>
          </cell>
          <cell r="B894" t="str">
            <v>TMM 4x32A 10kA</v>
          </cell>
          <cell r="C894" t="str">
            <v>u</v>
          </cell>
          <cell r="D894">
            <v>2455.3140495867769</v>
          </cell>
          <cell r="E894">
            <v>43994.612986111111</v>
          </cell>
          <cell r="F894" t="str">
            <v>SIN FUENTE</v>
          </cell>
          <cell r="G894" t="str">
            <v>01_MATERIALES</v>
          </cell>
          <cell r="H894" t="str">
            <v>INST. ELECTRICA</v>
          </cell>
          <cell r="J894" t="e">
            <v>#REF!</v>
          </cell>
        </row>
        <row r="895">
          <cell r="A895" t="str">
            <v>I1980</v>
          </cell>
          <cell r="B895" t="str">
            <v>TMM 2x32A 10kA</v>
          </cell>
          <cell r="C895" t="str">
            <v>u</v>
          </cell>
          <cell r="D895">
            <v>747.93388429752065</v>
          </cell>
          <cell r="E895">
            <v>43994.613043981481</v>
          </cell>
          <cell r="F895" t="str">
            <v>SIN FUENTE</v>
          </cell>
          <cell r="G895" t="str">
            <v>01_MATERIALES</v>
          </cell>
          <cell r="H895" t="str">
            <v>INST. ELECTRICA</v>
          </cell>
          <cell r="J895" t="e">
            <v>#REF!</v>
          </cell>
        </row>
        <row r="896">
          <cell r="A896" t="str">
            <v>I1981</v>
          </cell>
          <cell r="B896" t="str">
            <v>TMM 2x16A 10kA</v>
          </cell>
          <cell r="C896" t="str">
            <v>u</v>
          </cell>
          <cell r="D896">
            <v>958.67769999999996</v>
          </cell>
          <cell r="E896">
            <v>44044</v>
          </cell>
          <cell r="F896" t="str">
            <v>SIN FUENTE</v>
          </cell>
          <cell r="G896" t="str">
            <v>01_MATERIALES</v>
          </cell>
          <cell r="H896" t="str">
            <v>INST. ELECTRICA</v>
          </cell>
          <cell r="J896" t="str">
            <v>https://articulo.mercadolibre.com.ar/MLA-818068230-termomagnetica-bipolar-16a-termica-2x16-45ka-siemens-eilat-_JM?quantity=1#position=2&amp;type=item&amp;tracking_id=ce336f81-7641-44ec-a204-9e4c16bf5051</v>
          </cell>
        </row>
        <row r="897">
          <cell r="A897" t="str">
            <v>I1982</v>
          </cell>
          <cell r="B897" t="str">
            <v>Interruptor en caja moldeada 4x125A c/protección diferencial 25kA</v>
          </cell>
          <cell r="C897" t="str">
            <v>u</v>
          </cell>
          <cell r="D897">
            <v>26519.942148760332</v>
          </cell>
          <cell r="E897">
            <v>43994.613159722219</v>
          </cell>
          <cell r="F897" t="str">
            <v>SIN FUENTE</v>
          </cell>
          <cell r="G897" t="str">
            <v>01_MATERIALES</v>
          </cell>
          <cell r="H897" t="str">
            <v>INST. ELECTRICA</v>
          </cell>
          <cell r="J897" t="e">
            <v>#REF!</v>
          </cell>
        </row>
        <row r="898">
          <cell r="A898" t="str">
            <v>I1983</v>
          </cell>
          <cell r="B898" t="str">
            <v>ID 4x40A 30mA</v>
          </cell>
          <cell r="C898" t="str">
            <v>u</v>
          </cell>
          <cell r="D898">
            <v>3677.6859504132231</v>
          </cell>
          <cell r="E898">
            <v>43994.613217592596</v>
          </cell>
          <cell r="F898" t="str">
            <v>SIN FUENTE</v>
          </cell>
          <cell r="G898" t="str">
            <v>01_MATERIALES</v>
          </cell>
          <cell r="H898" t="str">
            <v>INST. ELECTRICA</v>
          </cell>
          <cell r="J898" t="e">
            <v>#REF!</v>
          </cell>
        </row>
        <row r="899">
          <cell r="A899" t="str">
            <v>I1984</v>
          </cell>
          <cell r="B899" t="str">
            <v>ID 2x25A 30mA Si</v>
          </cell>
          <cell r="C899" t="str">
            <v>u</v>
          </cell>
          <cell r="D899">
            <v>6198.3471074380168</v>
          </cell>
          <cell r="E899">
            <v>43994.613275462965</v>
          </cell>
          <cell r="F899" t="str">
            <v>SIN FUENTE</v>
          </cell>
          <cell r="G899" t="str">
            <v>01_MATERIALES</v>
          </cell>
          <cell r="H899" t="str">
            <v>INST. ELECTRICA</v>
          </cell>
          <cell r="J899" t="e">
            <v>#REF!</v>
          </cell>
        </row>
        <row r="900">
          <cell r="A900" t="str">
            <v>I1985</v>
          </cell>
          <cell r="B900" t="str">
            <v>ID 2x40A 30mA</v>
          </cell>
          <cell r="C900" t="str">
            <v>u</v>
          </cell>
          <cell r="D900">
            <v>1892.5619834710744</v>
          </cell>
          <cell r="E900">
            <v>43994.613333333335</v>
          </cell>
          <cell r="F900" t="str">
            <v>SIN FUENTE</v>
          </cell>
          <cell r="G900" t="str">
            <v>01_MATERIALES</v>
          </cell>
          <cell r="H900" t="str">
            <v>INST. ELECTRICA</v>
          </cell>
          <cell r="J900" t="e">
            <v>#REF!</v>
          </cell>
        </row>
        <row r="901">
          <cell r="A901" t="str">
            <v>I1986</v>
          </cell>
          <cell r="B901" t="str">
            <v>Contactor 3x16A</v>
          </cell>
          <cell r="C901" t="str">
            <v>u</v>
          </cell>
          <cell r="D901">
            <v>2546.2809917355371</v>
          </cell>
          <cell r="E901">
            <v>43994.613391203704</v>
          </cell>
          <cell r="F901" t="str">
            <v>SIN FUENTE</v>
          </cell>
          <cell r="G901" t="str">
            <v>01_MATERIALES</v>
          </cell>
          <cell r="H901" t="str">
            <v>INST. ELECTRICA</v>
          </cell>
          <cell r="J901" t="e">
            <v>#REF!</v>
          </cell>
        </row>
        <row r="902">
          <cell r="A902" t="str">
            <v>I1987</v>
          </cell>
          <cell r="B902" t="str">
            <v>Controlador Timer Programable de 4 contactos</v>
          </cell>
          <cell r="C902" t="str">
            <v>u</v>
          </cell>
          <cell r="D902">
            <v>7373.9000000000005</v>
          </cell>
          <cell r="E902">
            <v>43994.436828703707</v>
          </cell>
          <cell r="F902" t="str">
            <v>SIN FUENTE</v>
          </cell>
          <cell r="G902" t="str">
            <v>01_MATERIALES</v>
          </cell>
          <cell r="H902" t="str">
            <v>INST. ELECTRICA</v>
          </cell>
          <cell r="J902">
            <v>95</v>
          </cell>
        </row>
        <row r="903">
          <cell r="A903" t="str">
            <v>I1988</v>
          </cell>
          <cell r="B903" t="str">
            <v>Gabinete  Metálico IP55 - 1500x750x300</v>
          </cell>
          <cell r="C903" t="str">
            <v>u</v>
          </cell>
          <cell r="D903">
            <v>30126.262500000001</v>
          </cell>
          <cell r="E903">
            <v>44062</v>
          </cell>
          <cell r="F903" t="str">
            <v>DOLARIZADO</v>
          </cell>
          <cell r="G903" t="str">
            <v>01_MATERIALES</v>
          </cell>
          <cell r="H903" t="str">
            <v>INST. ELECTRICA</v>
          </cell>
          <cell r="J903">
            <v>388.125</v>
          </cell>
        </row>
        <row r="904">
          <cell r="A904" t="str">
            <v>I1989</v>
          </cell>
          <cell r="B904" t="str">
            <v>Bornes p/riel DIN 4mm + Riel DIN (ADIF)</v>
          </cell>
          <cell r="C904" t="str">
            <v>u</v>
          </cell>
          <cell r="D904">
            <v>51.773600000000002</v>
          </cell>
          <cell r="E904">
            <v>44044</v>
          </cell>
          <cell r="F904" t="str">
            <v>MERCADO LIBRE</v>
          </cell>
          <cell r="G904" t="str">
            <v>01_MATERIALES</v>
          </cell>
          <cell r="H904" t="str">
            <v>INST. ELECTRICA</v>
          </cell>
          <cell r="J904" t="str">
            <v>https://articulo.mercadolibre.com.ar/MLA-755180161-borne-de-paso-bpn-4-mm-zoloda-pack-x10-_JM#position=1&amp;type=item&amp;tracking_id=ac93177f-2afc-40dd-a84d-5b8c223c3b61</v>
          </cell>
        </row>
        <row r="905">
          <cell r="A905" t="str">
            <v>I1990</v>
          </cell>
          <cell r="B905" t="str">
            <v>Tabaquera c/fusible 3A (ADIF)</v>
          </cell>
          <cell r="C905" t="str">
            <v>u</v>
          </cell>
          <cell r="D905">
            <v>462.56200000000001</v>
          </cell>
          <cell r="E905">
            <v>44044</v>
          </cell>
          <cell r="F905" t="str">
            <v>MERCADO LIBRE</v>
          </cell>
          <cell r="G905" t="str">
            <v>01_MATERIALES</v>
          </cell>
          <cell r="H905" t="str">
            <v>INST. ELECTRICA</v>
          </cell>
          <cell r="J905" t="str">
            <v>https://articulo.mercadolibre.com.ar/MLA-843233993-seccionador-portafusible-unipolar-20a-10x38-abb-_JM#position=22&amp;type=item&amp;tracking_id=827dbeba-35e2-4ffc-8ba3-08168fe4c336</v>
          </cell>
        </row>
        <row r="906">
          <cell r="A906" t="str">
            <v>I1991</v>
          </cell>
          <cell r="B906" t="str">
            <v>Indicador luminoso Rojo</v>
          </cell>
          <cell r="C906" t="str">
            <v>u</v>
          </cell>
          <cell r="D906">
            <v>329.75206611570246</v>
          </cell>
          <cell r="E906">
            <v>44044</v>
          </cell>
          <cell r="F906" t="str">
            <v>MERCADO LIBRE</v>
          </cell>
          <cell r="G906" t="str">
            <v>01_MATERIALES</v>
          </cell>
          <cell r="H906" t="str">
            <v>INST. ELECTRICA</v>
          </cell>
          <cell r="J906" t="str">
            <v>https://articulo.mercadolibre.com.ar/MLA-788614099-senal-luminosa-ojo-de-buey-led-12v-ambar-spo-10-tea-e631-_JM</v>
          </cell>
        </row>
        <row r="907">
          <cell r="A907" t="str">
            <v>I1992</v>
          </cell>
          <cell r="B907" t="str">
            <v>Multímetro Digital c/panel de 4"</v>
          </cell>
          <cell r="C907" t="str">
            <v>u</v>
          </cell>
          <cell r="D907">
            <v>2167.7685950413224</v>
          </cell>
          <cell r="E907">
            <v>43994.613680555558</v>
          </cell>
          <cell r="F907" t="str">
            <v>SIN FUENTE</v>
          </cell>
          <cell r="G907" t="str">
            <v>01_MATERIALES</v>
          </cell>
          <cell r="H907" t="str">
            <v>INST. ELECTRICA</v>
          </cell>
          <cell r="J907" t="e">
            <v>#REF!</v>
          </cell>
        </row>
        <row r="908">
          <cell r="A908" t="str">
            <v>I1993</v>
          </cell>
          <cell r="B908" t="str">
            <v>Seccionador bajo carga 4x40A</v>
          </cell>
          <cell r="C908" t="str">
            <v>u</v>
          </cell>
          <cell r="D908">
            <v>5232.2314049586776</v>
          </cell>
          <cell r="E908">
            <v>43994.613738425927</v>
          </cell>
          <cell r="F908" t="str">
            <v>SIN FUENTE</v>
          </cell>
          <cell r="G908" t="str">
            <v>01_MATERIALES</v>
          </cell>
          <cell r="H908" t="str">
            <v>INST. ELECTRICA</v>
          </cell>
          <cell r="J908" t="e">
            <v>#REF!</v>
          </cell>
        </row>
        <row r="909">
          <cell r="A909" t="str">
            <v>I1994</v>
          </cell>
          <cell r="B909" t="str">
            <v>TMM 2x16A 3kA</v>
          </cell>
          <cell r="C909" t="str">
            <v>u</v>
          </cell>
          <cell r="D909">
            <v>660.19008264462821</v>
          </cell>
          <cell r="E909">
            <v>43994.613796296297</v>
          </cell>
          <cell r="F909" t="str">
            <v>SIN FUENTE</v>
          </cell>
          <cell r="G909" t="str">
            <v>01_MATERIALES</v>
          </cell>
          <cell r="H909" t="str">
            <v>INST. ELECTRICA</v>
          </cell>
          <cell r="J909" t="e">
            <v>#REF!</v>
          </cell>
        </row>
        <row r="910">
          <cell r="A910" t="str">
            <v>I1995</v>
          </cell>
          <cell r="B910" t="str">
            <v>ID 2x25A 30mA</v>
          </cell>
          <cell r="C910" t="str">
            <v>u</v>
          </cell>
          <cell r="D910">
            <v>2479.3388</v>
          </cell>
          <cell r="E910">
            <v>44044</v>
          </cell>
          <cell r="F910" t="str">
            <v>MERCADO LIBRE</v>
          </cell>
          <cell r="G910" t="str">
            <v>01_MATERIALES</v>
          </cell>
          <cell r="H910" t="str">
            <v>INST. ELECTRICA</v>
          </cell>
          <cell r="J910" t="str">
            <v>https://articulo.mercadolibre.com.ar/MLA-859512181-interruptor-diferencial-easy-schneider-2x25a-30ma-_JM#redirectedFromParent?matt_word=&amp;matt_tool=26190581&amp;gclid=EAIaIQobChMIx6nX7-eh6AIVlA6RCh0G-waxEAYYASABEgLKCvD_BwE</v>
          </cell>
        </row>
        <row r="911">
          <cell r="A911" t="str">
            <v>I1996</v>
          </cell>
          <cell r="B911" t="str">
            <v>ID 2x25A 30mA Si</v>
          </cell>
          <cell r="C911" t="str">
            <v>u</v>
          </cell>
          <cell r="D911">
            <v>4958.6776859504134</v>
          </cell>
          <cell r="E911">
            <v>44044</v>
          </cell>
          <cell r="F911" t="str">
            <v>MERCADO LIBRE</v>
          </cell>
          <cell r="G911" t="str">
            <v>01_MATERIALES</v>
          </cell>
          <cell r="H911" t="str">
            <v>INST. ELECTRICA</v>
          </cell>
          <cell r="J911" t="str">
            <v>https://articulo.mercadolibre.com.ar/MLA-832770444-disyuntor-schneider-super-inmunizado-_JM#position=5&amp;type=item&amp;tracking_id=e52fa1ec-9346-4de2-a28c-30b1ff1aa551</v>
          </cell>
        </row>
        <row r="912">
          <cell r="A912" t="str">
            <v>I1997</v>
          </cell>
          <cell r="B912" t="str">
            <v>Gabinete  Metálico IP55 - 450x450x300</v>
          </cell>
          <cell r="C912" t="str">
            <v>u</v>
          </cell>
          <cell r="D912">
            <v>5422.7272499999999</v>
          </cell>
          <cell r="E912">
            <v>44062</v>
          </cell>
          <cell r="F912" t="str">
            <v>DOLARIZADO</v>
          </cell>
          <cell r="G912" t="str">
            <v>01_MATERIALES</v>
          </cell>
          <cell r="H912" t="str">
            <v>INST. ELECTRICA</v>
          </cell>
          <cell r="J912">
            <v>69.862499999999997</v>
          </cell>
        </row>
        <row r="913">
          <cell r="A913" t="str">
            <v>I1998</v>
          </cell>
          <cell r="B913" t="str">
            <v>Bornes p/riel DIN 2.5mm + riel DIN (ADIF)</v>
          </cell>
          <cell r="C913" t="str">
            <v>u</v>
          </cell>
          <cell r="D913">
            <v>49.586799999999997</v>
          </cell>
          <cell r="E913">
            <v>44044</v>
          </cell>
          <cell r="F913" t="str">
            <v>MERCADO LIBRE</v>
          </cell>
          <cell r="G913" t="str">
            <v>01_MATERIALES</v>
          </cell>
          <cell r="H913" t="str">
            <v>INST. ELECTRICA</v>
          </cell>
          <cell r="J913" t="str">
            <v>https://articulo.mercadolibre.com.ar/MLA-858534230-zoloda-bpn-25-gris-borne-de-paso-para-cable-de-25mm-ecan-_JM?quantity=1#position=9&amp;type=pad&amp;tracking_id=05c8ca6f-0ca8-4df8-be5a-85ee556b9b7d&amp;is_advertising=true&amp;ad_domain=VQCATCORE_LST&amp;ad_position=9&amp;ad_click_id=YTQyOTNjZDYtY2Y5YS00ZWQzLTgzY2MtYWMyYmFhMDQzMjFk</v>
          </cell>
        </row>
        <row r="914">
          <cell r="A914" t="str">
            <v>I1999</v>
          </cell>
          <cell r="B914" t="str">
            <v>Provisión e Instalación de UPS 8kVA c/puerto Ethernet</v>
          </cell>
          <cell r="C914" t="str">
            <v>u</v>
          </cell>
          <cell r="D914">
            <v>309455.28100000002</v>
          </cell>
          <cell r="E914">
            <v>44044</v>
          </cell>
          <cell r="F914" t="str">
            <v>MERCADO LIBRE</v>
          </cell>
          <cell r="G914" t="str">
            <v>01_MATERIALES</v>
          </cell>
          <cell r="H914" t="str">
            <v>INST. ELECTRICA</v>
          </cell>
          <cell r="J914" t="str">
            <v>https://articulo.mercadolibre.com.ar/MLA-709850336-ups-eaton-9px-8kva-con-bateria-_JM?quantity=1#position=2&amp;type=pad&amp;tracking_id=b30edb5f-1070-41df-942e-9c54704ea65e&amp;is_advertising=true&amp;ad_domain=VQCATCORE_LST&amp;ad_position=2&amp;ad_click_id=ZjVkNDMzNjQtYmMyMy00YzVlLWFiMDEtNWM3YTYzMDE3Yjk3</v>
          </cell>
        </row>
        <row r="915">
          <cell r="A915" t="str">
            <v>I2002</v>
          </cell>
          <cell r="B915" t="str">
            <v>Gabinete  Metálico IP55 - 450x450x300</v>
          </cell>
          <cell r="C915" t="str">
            <v>u</v>
          </cell>
          <cell r="D915">
            <v>5422.7272499999999</v>
          </cell>
          <cell r="E915">
            <v>44062</v>
          </cell>
          <cell r="F915" t="str">
            <v>DOLARIZADO</v>
          </cell>
          <cell r="G915" t="str">
            <v>01_MATERIALES</v>
          </cell>
          <cell r="H915" t="str">
            <v>INST. ELECTRICA</v>
          </cell>
          <cell r="J915">
            <v>69.862499999999997</v>
          </cell>
        </row>
        <row r="916">
          <cell r="A916" t="str">
            <v>I2003</v>
          </cell>
          <cell r="B916" t="str">
            <v>Seccionador bajo carga 4x63A</v>
          </cell>
          <cell r="C916" t="str">
            <v>u</v>
          </cell>
          <cell r="D916">
            <v>3388.4297999999999</v>
          </cell>
          <cell r="E916">
            <v>44044</v>
          </cell>
          <cell r="F916" t="str">
            <v>MERCADO LIBRE</v>
          </cell>
          <cell r="G916" t="str">
            <v>01_MATERIALES</v>
          </cell>
          <cell r="H916" t="str">
            <v>INST. ELECTRICA</v>
          </cell>
          <cell r="J916" t="str">
            <v>https://articulo.mercadolibre.com.ar/MLA-694775674-seccionador-de-corte-4x63a-440vca-general-electric-_JM#position=2&amp;type=item&amp;tracking_id=b1a21819-2995-420d-b575-d240579106a3</v>
          </cell>
        </row>
        <row r="917">
          <cell r="A917" t="str">
            <v>I2004</v>
          </cell>
          <cell r="B917" t="str">
            <v>Gabinete  Metálico IP55 - 600x750x300</v>
          </cell>
          <cell r="C917" t="str">
            <v>u</v>
          </cell>
          <cell r="D917">
            <v>11021.843000000001</v>
          </cell>
          <cell r="E917">
            <v>44044</v>
          </cell>
          <cell r="F917" t="str">
            <v>MERCADO LIBRE</v>
          </cell>
          <cell r="G917" t="str">
            <v>01_MATERIALES</v>
          </cell>
          <cell r="H917" t="str">
            <v>INST. ELECTRICA</v>
          </cell>
          <cell r="J917" t="str">
            <v>https://articulo.mercadolibre.com.ar/MLA-781726729-gabinete-estanco-genrod-s9000-metalico-600x750x300-mm-_JM?quantity=1#position=1&amp;type=item&amp;tracking_id=b632bf09-8a9d-464f-82fd-09bb8b6e7ff0</v>
          </cell>
        </row>
        <row r="918">
          <cell r="A918" t="str">
            <v>I2005</v>
          </cell>
          <cell r="B918" t="str">
            <v xml:space="preserve">Bandeja perforada zincada 150m - ala 50 </v>
          </cell>
          <cell r="C918" t="str">
            <v>ml</v>
          </cell>
          <cell r="D918">
            <v>247.6584</v>
          </cell>
          <cell r="E918">
            <v>44044</v>
          </cell>
          <cell r="F918" t="str">
            <v>MERCADO LIBRE</v>
          </cell>
          <cell r="G918" t="str">
            <v>01_MATERIALES</v>
          </cell>
          <cell r="H918" t="str">
            <v>INST. ELECTRICA</v>
          </cell>
          <cell r="J918" t="str">
            <v>https://articulo.mercadolibre.com.ar/MLA-820923035-bandeja-portacable-tipo-perforada-150-mm-ala-50-x-3-mts-_JM#position=1&amp;type=item&amp;tracking_id=f6969459-3fee-4312-ba9f-0930835a9ced</v>
          </cell>
        </row>
        <row r="919">
          <cell r="A919" t="str">
            <v>I2006</v>
          </cell>
          <cell r="B919" t="str">
            <v>Toma de datos RJ45 - 5e</v>
          </cell>
          <cell r="C919" t="str">
            <v>u</v>
          </cell>
          <cell r="D919">
            <v>281.81819999999999</v>
          </cell>
          <cell r="E919">
            <v>44044</v>
          </cell>
          <cell r="F919" t="str">
            <v>MERCADO LIBRE</v>
          </cell>
          <cell r="G919" t="str">
            <v>01_MATERIALES</v>
          </cell>
          <cell r="H919" t="str">
            <v>INST. ELECTRICA</v>
          </cell>
          <cell r="J919" t="str">
            <v>https://articulo.mercadolibre.com.ar/MLA-845812208-modulo-toma-computacion-apto-jeluz-cat5-red-rj45-_JM?searchVariation=53073277997&amp;quantity=1&amp;variation=53073277997#searchVariation=53073277997&amp;position=1&amp;type=item&amp;tracking_id=10e517dc-ca95-4f58-8444-5e55431c3ee5</v>
          </cell>
        </row>
        <row r="920">
          <cell r="A920" t="str">
            <v>I2007</v>
          </cell>
          <cell r="B920" t="str">
            <v>Toma de datos en piso RJ45 - 5e - caja/ periscopio</v>
          </cell>
          <cell r="C920" t="str">
            <v>u</v>
          </cell>
          <cell r="D920">
            <v>2603.2231000000002</v>
          </cell>
          <cell r="E920">
            <v>44044</v>
          </cell>
          <cell r="F920" t="str">
            <v>MERCADO LIBRE</v>
          </cell>
          <cell r="G920" t="str">
            <v>01_MATERIALES</v>
          </cell>
          <cell r="H920" t="str">
            <v>INST. ELECTRICA</v>
          </cell>
          <cell r="J920" t="str">
            <v>https://articulo.mercadolibre.com.ar/MLA-815756069-periscopio-metalico-escritorio-2-tomas-doblescalado-4-rj45-_JM?quantity=1&amp;variation=43650786713#position=4&amp;type=item&amp;tracking_id=dc975147-0d6a-434d-9eb2-03ead1a65051</v>
          </cell>
        </row>
        <row r="921">
          <cell r="A921" t="str">
            <v>I2008</v>
          </cell>
          <cell r="B921" t="str">
            <v>Toma TV</v>
          </cell>
          <cell r="C921" t="str">
            <v>u</v>
          </cell>
          <cell r="D921">
            <v>156.19829999999999</v>
          </cell>
          <cell r="E921">
            <v>44044</v>
          </cell>
          <cell r="F921" t="str">
            <v>MERCADO LIBRE</v>
          </cell>
          <cell r="G921" t="str">
            <v>01_MATERIALES</v>
          </cell>
          <cell r="H921" t="str">
            <v>INST. ELECTRICA</v>
          </cell>
          <cell r="J921" t="str">
            <v>https://articulo.mercadolibre.com.ar/MLA-760331715-llave-de-luz-armada-sica-life-toma-tv-_JM?quantity=1&amp;variation=33660580140#position=1&amp;type=item&amp;tracking_id=a57b81df-198b-4dfd-b1ad-e4937447c8c6</v>
          </cell>
        </row>
        <row r="922">
          <cell r="A922" t="str">
            <v>I2009</v>
          </cell>
          <cell r="B922" t="str">
            <v>Tendidos de Circuitos para Sistema de Datos - UTP AWG24 Cat. 5e</v>
          </cell>
          <cell r="C922" t="str">
            <v>ml</v>
          </cell>
          <cell r="D922">
            <v>161.15700000000001</v>
          </cell>
          <cell r="E922">
            <v>44044</v>
          </cell>
          <cell r="F922" t="str">
            <v>MERCADO LIBRE</v>
          </cell>
          <cell r="G922" t="str">
            <v>01_MATERIALES</v>
          </cell>
          <cell r="H922" t="str">
            <v>INST. ELECTRICA</v>
          </cell>
          <cell r="J922" t="str">
            <v>https://articulo.mercadolibre.com.ar/MLA-783862702-cable-utp-cat-6a-lszh-amp-commscope-bobina-100-metros-blanco-_JM?matt_tool=80963329&amp;matt_word=&amp;gclid=EAIaIQobChMIy6rr6_Ch6AIVBwqRCh01RgmiEAQYASABEgJXiPD_BwE</v>
          </cell>
        </row>
        <row r="923">
          <cell r="A923" t="str">
            <v>I2010</v>
          </cell>
          <cell r="B923" t="str">
            <v xml:space="preserve">Rack Pie 32 Unidades 19 Pulgadas 800mm Prof </v>
          </cell>
          <cell r="C923" t="str">
            <v>u</v>
          </cell>
          <cell r="D923">
            <v>65475.851199999997</v>
          </cell>
          <cell r="E923">
            <v>44044</v>
          </cell>
          <cell r="F923" t="str">
            <v>MERCADO LIBRE</v>
          </cell>
          <cell r="G923" t="str">
            <v>01_MATERIALES</v>
          </cell>
          <cell r="H923" t="str">
            <v>INST. ELECTRICA</v>
          </cell>
          <cell r="J923" t="str">
            <v>https://articulo.mercadolibre.com.ar/MLA-762270985-rack-pie-32-unidades-19-pulgadas-1000mm-prof-server-prosoft-_JM?quantity=1#position=1&amp;type=item&amp;tracking_id=988ce053-06bd-47af-9ee1-ad0d7b04da81</v>
          </cell>
        </row>
        <row r="924">
          <cell r="A924" t="str">
            <v>I2011</v>
          </cell>
          <cell r="B924" t="str">
            <v>Patch panel Furukawa Multilan Cat. 5e + Organizador horizontal</v>
          </cell>
          <cell r="C924" t="str">
            <v>u</v>
          </cell>
          <cell r="D924">
            <v>6818.1818000000003</v>
          </cell>
          <cell r="E924">
            <v>44044</v>
          </cell>
          <cell r="F924" t="str">
            <v>MERCADO LIBRE</v>
          </cell>
          <cell r="G924" t="str">
            <v>01_MATERIALES</v>
          </cell>
          <cell r="H924" t="str">
            <v>INST. ELECTRICA</v>
          </cell>
          <cell r="J924" t="str">
            <v>https://articulo.mercadolibre.com.ar/MLA-853391875-patchera-patch-panel-cat-5e-24-puertos-furukawa-en-palermo-_JM?quantity=1#position=1&amp;type=item&amp;tracking_id=6c5e51f0-4adc-4291-9955-957a80771226</v>
          </cell>
        </row>
        <row r="925">
          <cell r="A925" t="str">
            <v>I2012</v>
          </cell>
          <cell r="B925" t="str">
            <v>Organizador De Cables Con Tapa 1u Rack 19 Pulgadas</v>
          </cell>
          <cell r="C925" t="str">
            <v>u</v>
          </cell>
          <cell r="D925">
            <v>9633.0578999999998</v>
          </cell>
          <cell r="E925">
            <v>44044</v>
          </cell>
          <cell r="F925" t="str">
            <v>MERCADO LIBRE</v>
          </cell>
          <cell r="G925" t="str">
            <v>01_MATERIALES</v>
          </cell>
          <cell r="H925" t="str">
            <v>INST. ELECTRICA</v>
          </cell>
          <cell r="J925" t="str">
            <v>https://articulo.mercadolibre.com.ar/MLA-794558398-organizador-de-cables-con-tapa-1u-rack-19-pulgadas-_JM?searchVariation=39680392156&amp;quantity=1&amp;variation=39680392156#searchVariation=39680392156&amp;position=1&amp;type=item&amp;tracking_id=0575daf6-c878-4470-8c44-e5d6bbe26feb</v>
          </cell>
        </row>
        <row r="926">
          <cell r="A926" t="str">
            <v>I2013</v>
          </cell>
          <cell r="B926" t="str">
            <v xml:space="preserve">PATCH CORD UTP CAT 5e </v>
          </cell>
          <cell r="C926" t="str">
            <v>u</v>
          </cell>
          <cell r="D926">
            <v>329.75209999999998</v>
          </cell>
          <cell r="E926">
            <v>44044</v>
          </cell>
          <cell r="F926" t="str">
            <v>MERCADO LIBRE</v>
          </cell>
          <cell r="G926" t="str">
            <v>01_MATERIALES</v>
          </cell>
          <cell r="H926" t="str">
            <v>INST. ELECTRICA</v>
          </cell>
          <cell r="J926" t="str">
            <v>https://articulo.mercadolibre.com.ar/MLA-822637902-patch-cord-cat-5e-amp-tyco-commscope-utp-certificado-12-mts-_JM?quantity=1#position=1&amp;type=item&amp;tracking_id=014a0406-de75-4475-bd35-69f76faea623</v>
          </cell>
        </row>
        <row r="927">
          <cell r="A927" t="str">
            <v>I2014</v>
          </cell>
          <cell r="B927" t="str">
            <v>Canal de tensión p/5 tomacorrientes</v>
          </cell>
          <cell r="C927" t="str">
            <v>u</v>
          </cell>
          <cell r="D927">
            <v>3495.8678</v>
          </cell>
          <cell r="E927">
            <v>44044</v>
          </cell>
          <cell r="F927" t="str">
            <v>MERCADO LIBRE</v>
          </cell>
          <cell r="G927" t="str">
            <v>01_MATERIALES</v>
          </cell>
          <cell r="H927" t="str">
            <v>INST. ELECTRICA</v>
          </cell>
          <cell r="J927" t="str">
            <v>https://articulo.mercadolibre.com.ar/MLA-773319346-canal-de-tension-7-tomas-jeluz-_JM?quantity=1&amp;variation=33542131605#position=1&amp;type=item&amp;tracking_id=5a9b6229-7729-4f24-94fe-2db195da0dc9</v>
          </cell>
        </row>
        <row r="928">
          <cell r="A928" t="str">
            <v>I2015</v>
          </cell>
          <cell r="B928" t="str">
            <v>Cable Cu desnudo 16 mm2 rollo 80 mts</v>
          </cell>
          <cell r="C928" t="str">
            <v>ml</v>
          </cell>
          <cell r="D928">
            <v>132.09090909090909</v>
          </cell>
          <cell r="E928">
            <v>44044</v>
          </cell>
          <cell r="F928" t="str">
            <v>MERCADO LIBRE</v>
          </cell>
          <cell r="G928" t="str">
            <v>01_MATERIALES</v>
          </cell>
          <cell r="H928" t="str">
            <v>INST. ELECTRICA</v>
          </cell>
          <cell r="J928" t="str">
            <v>https://articulo.mercadolibre.com.ar/MLA-826839476-cable-desnudo-cobre-puro-16-mm-calidad-100-_JM#position=16&amp;type=item&amp;tracking_id=12f259ec-6886-4625-82ed-8e655077808e</v>
          </cell>
        </row>
        <row r="929">
          <cell r="A929" t="str">
            <v>I2016</v>
          </cell>
          <cell r="B929" t="str">
            <v>Cámara de Inspección de 250x250mm de fundición para PAT</v>
          </cell>
          <cell r="C929" t="str">
            <v>u</v>
          </cell>
          <cell r="D929">
            <v>3881</v>
          </cell>
          <cell r="E929">
            <v>43994.436828703707</v>
          </cell>
          <cell r="F929" t="str">
            <v>DOLARIZADO</v>
          </cell>
          <cell r="G929" t="str">
            <v>01_MATERIALES</v>
          </cell>
          <cell r="H929" t="str">
            <v>INST. ELECTRICA</v>
          </cell>
          <cell r="J929">
            <v>50</v>
          </cell>
        </row>
        <row r="930">
          <cell r="A930" t="str">
            <v>I2017</v>
          </cell>
          <cell r="B930" t="str">
            <v>Soporte p/pararrayos 3m</v>
          </cell>
          <cell r="C930" t="str">
            <v>u</v>
          </cell>
          <cell r="D930">
            <v>3881</v>
          </cell>
          <cell r="E930">
            <v>43994.436828703707</v>
          </cell>
          <cell r="F930" t="str">
            <v>DOLARIZADO</v>
          </cell>
          <cell r="G930" t="str">
            <v>01_MATERIALES</v>
          </cell>
          <cell r="H930" t="str">
            <v>INST. ELECTRICA</v>
          </cell>
          <cell r="J930">
            <v>50</v>
          </cell>
        </row>
        <row r="931">
          <cell r="A931" t="str">
            <v>I2018</v>
          </cell>
          <cell r="B931" t="str">
            <v>Tendido de cable 2x16 AWG</v>
          </cell>
          <cell r="C931" t="str">
            <v>ml</v>
          </cell>
          <cell r="D931">
            <v>428.92559999999997</v>
          </cell>
          <cell r="E931">
            <v>44044</v>
          </cell>
          <cell r="F931" t="str">
            <v>MERCADO LIBRE</v>
          </cell>
          <cell r="G931" t="str">
            <v>01_MATERIALES</v>
          </cell>
          <cell r="H931" t="str">
            <v>INST. ELECTRICA</v>
          </cell>
          <cell r="J931" t="str">
            <v>https://articulo.mercadolibre.com.ar/MLA-742309772-cable-subterraneo-2x16-_JM?quantity=1#position=4&amp;type=item&amp;tracking_id=8498456c-1e4f-4725-a593-11656ac758d8</v>
          </cell>
        </row>
        <row r="932">
          <cell r="A932" t="str">
            <v>I2019</v>
          </cell>
          <cell r="B932" t="str">
            <v>Sensor de apertura de puertas</v>
          </cell>
          <cell r="C932" t="str">
            <v>u</v>
          </cell>
          <cell r="D932">
            <v>1033.0579</v>
          </cell>
          <cell r="E932">
            <v>44044</v>
          </cell>
          <cell r="F932" t="str">
            <v>MERCADO LIBRE</v>
          </cell>
          <cell r="G932" t="str">
            <v>01_MATERIALES</v>
          </cell>
          <cell r="H932" t="str">
            <v>INST. ELECTRICA</v>
          </cell>
          <cell r="J932" t="str">
            <v>https://articulo.mercadolibre.com.ar/MLA-837474461-vcare-sensor-apertura-de-puerta-magnetico-inalambrico-_JM#position=4&amp;type=item&amp;tracking_id=091d8e4b-9404-4126-9634-86f8908b1484</v>
          </cell>
        </row>
        <row r="933">
          <cell r="A933" t="str">
            <v>I2020</v>
          </cell>
          <cell r="B933" t="str">
            <v>Sensor de movimiento</v>
          </cell>
          <cell r="C933" t="str">
            <v>u</v>
          </cell>
          <cell r="D933">
            <v>616.52890000000002</v>
          </cell>
          <cell r="E933">
            <v>44044</v>
          </cell>
          <cell r="F933" t="str">
            <v>MERCADO LIBRE</v>
          </cell>
          <cell r="G933" t="str">
            <v>01_MATERIALES</v>
          </cell>
          <cell r="H933" t="str">
            <v>INST. ELECTRICA</v>
          </cell>
          <cell r="J933" t="str">
            <v>https://articulo.mercadolibre.com.ar/MLA-834301400-sensor-detector-de-movimiento-exterior-de-180-hasta-1200w-_JM?quantity=1#position=1&amp;type=item&amp;tracking_id=f1c14c8f-f3c0-4b33-a218-79789d5a223c</v>
          </cell>
        </row>
        <row r="934">
          <cell r="A934" t="str">
            <v>I2021</v>
          </cell>
          <cell r="B934" t="str">
            <v>Central de alarma</v>
          </cell>
          <cell r="C934" t="str">
            <v>u</v>
          </cell>
          <cell r="D934">
            <v>16685.950400000002</v>
          </cell>
          <cell r="E934">
            <v>44044</v>
          </cell>
          <cell r="F934" t="str">
            <v>MERCADO LIBRE</v>
          </cell>
          <cell r="G934" t="str">
            <v>01_MATERIALES</v>
          </cell>
          <cell r="H934" t="str">
            <v>INST. ELECTRICA</v>
          </cell>
          <cell r="J934" t="str">
            <v>https://articulo.mercadolibre.com.ar/MLA-692168620-kit-4-casa-alarma-dsc-central-pc585-sensor-sirena-casa-_JM?quantity=1#position=5&amp;type=item&amp;tracking_id=1481d42c-e59a-4d3e-b137-6ec722995788</v>
          </cell>
        </row>
        <row r="935">
          <cell r="A935" t="str">
            <v>I2022</v>
          </cell>
          <cell r="B935" t="str">
            <v>Avisador manual</v>
          </cell>
          <cell r="C935" t="str">
            <v>u</v>
          </cell>
          <cell r="D935">
            <v>814.04960000000005</v>
          </cell>
          <cell r="E935">
            <v>44044</v>
          </cell>
          <cell r="F935" t="str">
            <v>MERCADO LIBRE</v>
          </cell>
          <cell r="G935" t="str">
            <v>01_MATERIALES</v>
          </cell>
          <cell r="H935" t="str">
            <v>INST. ELECTRICA</v>
          </cell>
          <cell r="J935" t="str">
            <v>https://articulo.mercadolibre.com.ar/MLA-617004937-pulsador-boton-avisador-manual-de-incendio-rompa-el-vidrio-_JM?quantity=1#position=1&amp;type=item&amp;tracking_id=049dcebb-7b30-46c7-bf2d-a3f3a862a951</v>
          </cell>
        </row>
        <row r="936">
          <cell r="A936" t="str">
            <v>I2023</v>
          </cell>
          <cell r="B936" t="str">
            <v>Detectores de humo óptico c/base intercambiable</v>
          </cell>
          <cell r="C936" t="str">
            <v>u</v>
          </cell>
          <cell r="D936">
            <v>1238.8430000000001</v>
          </cell>
          <cell r="E936">
            <v>44044</v>
          </cell>
          <cell r="F936" t="str">
            <v>MERCADO LIBRE</v>
          </cell>
          <cell r="G936" t="str">
            <v>01_MATERIALES</v>
          </cell>
          <cell r="H936" t="str">
            <v>INST. ELECTRICA</v>
          </cell>
          <cell r="J936" t="str">
            <v>https://articulo.mercadolibre.com.ar/MLA-754190156-detector-de-monoxido-de-carbono-alarma-autonomo-con-pilas-au-_JM?quantity=1#position=1&amp;type=item&amp;tracking_id=d74af726-8bec-42db-8a52-9e1af93f0d25</v>
          </cell>
        </row>
        <row r="937">
          <cell r="A937" t="str">
            <v>I2024</v>
          </cell>
          <cell r="B937" t="str">
            <v>Central de incendio de 2 zonas y 60 puntos</v>
          </cell>
          <cell r="C937" t="str">
            <v>u</v>
          </cell>
          <cell r="D937">
            <v>18118.181799999998</v>
          </cell>
          <cell r="E937">
            <v>44044</v>
          </cell>
          <cell r="F937" t="str">
            <v>MERCADO LIBRE</v>
          </cell>
          <cell r="G937" t="str">
            <v>01_MATERIALES</v>
          </cell>
          <cell r="H937" t="str">
            <v>INST. ELECTRICA</v>
          </cell>
          <cell r="J937" t="str">
            <v>https://articulo.mercadolibre.com.ar/MLA-818184916-central-incendio-convencional-2-zonas-_JM?quantity=1</v>
          </cell>
        </row>
        <row r="938">
          <cell r="A938" t="str">
            <v>I2025</v>
          </cell>
          <cell r="B938" t="str">
            <v>Sirena c/luz estroboscópica</v>
          </cell>
          <cell r="C938" t="str">
            <v>u</v>
          </cell>
          <cell r="D938">
            <v>1445.4545000000001</v>
          </cell>
          <cell r="E938">
            <v>44044</v>
          </cell>
          <cell r="F938" t="str">
            <v>MERCADO LIBRE</v>
          </cell>
          <cell r="G938" t="str">
            <v>01_MATERIALES</v>
          </cell>
          <cell r="H938" t="str">
            <v>INST. ELECTRICA</v>
          </cell>
          <cell r="J938" t="str">
            <v>https://articulo.mercadolibre.com.ar/MLA-744540156-sirena-exterior-luz-estroboscopica-tamper-antidesarme-stex20-_JM?quantity=1#position=1&amp;type=item&amp;tracking_id=8acfc2cb-70d7-4e0f-9bdd-25275b8de5d0</v>
          </cell>
        </row>
        <row r="939">
          <cell r="A939" t="str">
            <v>I2026</v>
          </cell>
          <cell r="B939" t="str">
            <v>Pasamano de acero inoxidable</v>
          </cell>
          <cell r="C939" t="str">
            <v>ml</v>
          </cell>
          <cell r="D939">
            <v>3297.5207</v>
          </cell>
          <cell r="E939">
            <v>44044</v>
          </cell>
          <cell r="F939" t="str">
            <v>MERCADO LIBRE</v>
          </cell>
          <cell r="G939" t="str">
            <v>01_MATERIALES</v>
          </cell>
          <cell r="H939" t="str">
            <v>ACERO</v>
          </cell>
          <cell r="J939" t="str">
            <v>https://articulo.mercadolibre.com.ar/MLA-614907103-baranda-pasamanos-acero-inoxidable-50-x-1-metro-_JM?searchVariation=34158683215&amp;quantity=1&amp;variation=34158683215#searchVariation=34158683215&amp;position=1&amp;type=item&amp;tracking_id=8a72b115-5d90-4672-9d38-b3fdb894b032</v>
          </cell>
        </row>
        <row r="940">
          <cell r="A940" t="str">
            <v>I2027</v>
          </cell>
          <cell r="B940" t="str">
            <v>Caja de toma primaria</v>
          </cell>
          <cell r="C940" t="str">
            <v>u</v>
          </cell>
          <cell r="D940">
            <v>11279.3388</v>
          </cell>
          <cell r="E940">
            <v>44044</v>
          </cell>
          <cell r="F940" t="str">
            <v>MERCADO LIBRE</v>
          </cell>
          <cell r="G940" t="str">
            <v>01_MATERIALES</v>
          </cell>
          <cell r="H940" t="str">
            <v>INST. ELECTRICA</v>
          </cell>
          <cell r="J940" t="str">
            <v>https://articulo.mercadolibre.com.ar/MLA-719353412-caja-de-toma-primaria-200a-con-bases-nh-t1-edenor-conextube-_JM?quantity=1#position=2&amp;type=item&amp;tracking_id=dbf99b21-758f-48e8-8752-c46b4c04d14b</v>
          </cell>
        </row>
        <row r="941">
          <cell r="A941" t="str">
            <v>I2028</v>
          </cell>
          <cell r="B941" t="str">
            <v>Fusible NH T00 63a</v>
          </cell>
          <cell r="C941" t="str">
            <v>u</v>
          </cell>
          <cell r="D941">
            <v>340.19830000000002</v>
          </cell>
          <cell r="E941">
            <v>44044</v>
          </cell>
          <cell r="F941" t="str">
            <v>MERCADO LIBRE</v>
          </cell>
          <cell r="G941" t="str">
            <v>01_MATERIALES</v>
          </cell>
          <cell r="H941" t="str">
            <v>INST. ELECTRICA</v>
          </cell>
          <cell r="J941" t="str">
            <v>https://articulo.mercadolibre.com.ar/MLA-764091030-fusible-nh-t00-63a-marca-sica-ferreteria-vazquez-_JM#position=3&amp;type=item&amp;tracking_id=f3de7913-835e-4403-acb6-359e1b8f303d</v>
          </cell>
        </row>
        <row r="942">
          <cell r="A942" t="str">
            <v>I2029</v>
          </cell>
          <cell r="B942" t="str">
            <v>Unión para bandeja portacable con bulones x 25</v>
          </cell>
          <cell r="C942" t="str">
            <v>u</v>
          </cell>
          <cell r="D942">
            <v>31.9008</v>
          </cell>
          <cell r="E942">
            <v>44044</v>
          </cell>
          <cell r="F942" t="str">
            <v>MERCADO LIBRE</v>
          </cell>
          <cell r="G942" t="str">
            <v>01_MATERIALES</v>
          </cell>
          <cell r="H942" t="str">
            <v>INST. ELECTRICA</v>
          </cell>
          <cell r="J942" t="str">
            <v>https://articulo.mercadolibre.com.ar/MLA-797041718-union-para-bandeja-portacable-cbuloneria-x-25-oferta-_JM?quantity=1#position=7&amp;type=item&amp;tracking_id=e1f32db0-a71c-4711-aae8-a71f799a37ed</v>
          </cell>
        </row>
        <row r="943">
          <cell r="A943" t="str">
            <v>I2030</v>
          </cell>
          <cell r="B943" t="str">
            <v>Soporte trapecio para bandeja portacable x 45 cm</v>
          </cell>
          <cell r="C943" t="str">
            <v>u</v>
          </cell>
          <cell r="D943">
            <v>219.00409999999999</v>
          </cell>
          <cell r="E943">
            <v>44044</v>
          </cell>
          <cell r="F943" t="str">
            <v>MERCADO LIBRE</v>
          </cell>
          <cell r="G943" t="str">
            <v>01_MATERIALES</v>
          </cell>
          <cell r="H943" t="str">
            <v>INST. ELECTRICA</v>
          </cell>
          <cell r="J943" t="str">
            <v>https://articulo.mercadolibre.com.ar/MLA-612276944-soporte-trapecio-para-bandejas-portacables-45cm-x-2-unidades-m2-_JM?quantity=1#position=17&amp;type=item&amp;tracking_id=393111d0-6563-47b7-8903-cb600226e453</v>
          </cell>
        </row>
        <row r="944">
          <cell r="A944" t="str">
            <v>I2031</v>
          </cell>
          <cell r="B944" t="str">
            <v>Tanque de agua 4000 litros tricapa</v>
          </cell>
          <cell r="C944" t="str">
            <v>u</v>
          </cell>
          <cell r="D944">
            <v>28685.950400000002</v>
          </cell>
          <cell r="E944">
            <v>44044</v>
          </cell>
          <cell r="F944" t="str">
            <v>MERCADO LIBRE</v>
          </cell>
          <cell r="G944" t="str">
            <v>01_MATERIALES</v>
          </cell>
          <cell r="H944" t="str">
            <v>INST. AGUA</v>
          </cell>
          <cell r="J944" t="str">
            <v>https://articulo.mercadolibre.com.ar/MLA-814173297-tanque-4000-litros-tricapa-ineca-envio-gratis-caba-_JM?searchVariation=48438977418&amp;quantity=1&amp;variation=48438977418#searchVariation=48438977418&amp;position=1&amp;type=item&amp;tracking_id=6a9fe7df-601e-4b8a-92e9-d63a137d17ab</v>
          </cell>
        </row>
        <row r="945">
          <cell r="A945" t="str">
            <v>I2032</v>
          </cell>
          <cell r="B945" t="str">
            <v>Grifería Monocomando Lavatorio FV Arizona</v>
          </cell>
          <cell r="C945" t="str">
            <v>u</v>
          </cell>
          <cell r="D945">
            <v>4786.6445999999996</v>
          </cell>
          <cell r="E945">
            <v>44044</v>
          </cell>
          <cell r="F945" t="str">
            <v>MERCADO LIBRE</v>
          </cell>
          <cell r="G945" t="str">
            <v>01_MATERIALES</v>
          </cell>
          <cell r="H945" t="str">
            <v>INST. AGUA</v>
          </cell>
          <cell r="J945" t="str">
            <v>https://articulo.mercadolibre.com.ar/MLA-825359199-griferia-fv-de-lavatorio-monocomando-arizona-181b1-cuotas-_JM?searchVariation=46433979499&amp;quantity=1&amp;variation=46433979499#searchVariation=46433979499&amp;position=1&amp;type=item&amp;tracking_id=3468dae2-4450-456a-ac1d-554b1931fa21</v>
          </cell>
        </row>
        <row r="946">
          <cell r="A946" t="str">
            <v>I2033</v>
          </cell>
          <cell r="B946" t="str">
            <v>PGA</v>
          </cell>
          <cell r="C946" t="str">
            <v>gl</v>
          </cell>
          <cell r="D946">
            <v>476391.01</v>
          </cell>
          <cell r="E946">
            <v>43996.687650462962</v>
          </cell>
          <cell r="F946" t="str">
            <v>mail J Pellegrini 14/6/20 16:25</v>
          </cell>
          <cell r="G946" t="str">
            <v>01_MATERIALES</v>
          </cell>
          <cell r="H946">
            <v>0</v>
          </cell>
          <cell r="J946" t="str">
            <v>SIN CÓDIGO</v>
          </cell>
        </row>
        <row r="947">
          <cell r="A947" t="str">
            <v>I2034</v>
          </cell>
          <cell r="B947" t="str">
            <v>PGC</v>
          </cell>
          <cell r="C947" t="str">
            <v>gl</v>
          </cell>
          <cell r="D947">
            <v>901570.56000000006</v>
          </cell>
          <cell r="E947">
            <v>43996.687650462962</v>
          </cell>
          <cell r="F947" t="str">
            <v>mail J Pellegrini 14/6/20 16:25</v>
          </cell>
          <cell r="G947" t="str">
            <v>01_MATERIALES</v>
          </cell>
          <cell r="H947">
            <v>0</v>
          </cell>
          <cell r="J947" t="str">
            <v>SIN CÓDIGO</v>
          </cell>
        </row>
        <row r="948">
          <cell r="A948" t="str">
            <v>I2035</v>
          </cell>
          <cell r="B948" t="str">
            <v>Barandas c/ Pasamanos Simple para Escaleras Externas e Internas</v>
          </cell>
          <cell r="C948" t="str">
            <v>ml</v>
          </cell>
          <cell r="D948">
            <v>5801.6500000000005</v>
          </cell>
          <cell r="E948">
            <v>43996.687650462962</v>
          </cell>
          <cell r="F948" t="str">
            <v>SIN FUENTE</v>
          </cell>
          <cell r="G948" t="str">
            <v>01_MATERIALES</v>
          </cell>
          <cell r="H948">
            <v>0</v>
          </cell>
          <cell r="J948" t="str">
            <v>SIN CÓDIGO</v>
          </cell>
        </row>
        <row r="949">
          <cell r="A949" t="str">
            <v>I2036</v>
          </cell>
          <cell r="B949" t="str">
            <v>Barandas c/ Pasamanos Simple para Escaleras Externas e Internas</v>
          </cell>
          <cell r="C949" t="str">
            <v>ml</v>
          </cell>
          <cell r="D949">
            <v>4603.3</v>
          </cell>
          <cell r="E949">
            <v>43996.687650462962</v>
          </cell>
          <cell r="F949" t="str">
            <v>SIN FUENTE</v>
          </cell>
          <cell r="G949" t="str">
            <v>01_MATERIALES</v>
          </cell>
          <cell r="H949">
            <v>0</v>
          </cell>
          <cell r="J949" t="str">
            <v>SIN CÓDIGO</v>
          </cell>
        </row>
        <row r="950">
          <cell r="A950" t="str">
            <v>I2037</v>
          </cell>
          <cell r="B950" t="str">
            <v>Pasamanos Simples amurados a mampostería en Escaleras Internas</v>
          </cell>
          <cell r="C950" t="str">
            <v>ml</v>
          </cell>
          <cell r="D950">
            <v>4172.0750000000007</v>
          </cell>
          <cell r="E950">
            <v>43996.687650462962</v>
          </cell>
          <cell r="F950" t="str">
            <v>SIN FUENTE</v>
          </cell>
          <cell r="G950" t="str">
            <v>01_MATERIALES</v>
          </cell>
          <cell r="H950">
            <v>0</v>
          </cell>
          <cell r="J950" t="str">
            <v>SIN CÓDIGO</v>
          </cell>
        </row>
        <row r="951">
          <cell r="A951" t="str">
            <v>I2038</v>
          </cell>
          <cell r="B951" t="str">
            <v>Guardamotor 4-10 Amp Schneider</v>
          </cell>
          <cell r="C951" t="str">
            <v>u</v>
          </cell>
          <cell r="D951">
            <v>3595.0413223140495</v>
          </cell>
          <cell r="E951">
            <v>44044</v>
          </cell>
          <cell r="F951" t="str">
            <v>MERCADO LIBRE</v>
          </cell>
          <cell r="G951" t="str">
            <v>01_MATERIALES</v>
          </cell>
          <cell r="H951">
            <v>0</v>
          </cell>
          <cell r="J951" t="str">
            <v>https://articulo.mercadolibre.com.ar/MLA-783353103-guardamotor-protector-motor-schneider-gv2me-6-a-10-9-a-14-_JM#position=2&amp;type=item&amp;tracking_id=7f09097c-8414-4fd9-bc5e-bc47a5fef0f2</v>
          </cell>
        </row>
        <row r="952">
          <cell r="A952" t="str">
            <v>I2039</v>
          </cell>
          <cell r="B952" t="str">
            <v>Relé de falta de fase</v>
          </cell>
          <cell r="C952" t="str">
            <v>u</v>
          </cell>
          <cell r="D952">
            <v>4173.5537000000004</v>
          </cell>
          <cell r="E952">
            <v>44044</v>
          </cell>
          <cell r="F952" t="str">
            <v>MERCADO LIBRE</v>
          </cell>
          <cell r="G952" t="str">
            <v>01_MATERIALES</v>
          </cell>
          <cell r="H952">
            <v>0</v>
          </cell>
          <cell r="J952" t="str">
            <v>https://articulo.mercadolibre.com.ar/MLA-829573495-rele-de-proteccion-omron-k8ds-ph1-falta-de-fase-envio-gratis-_JM?quantity=1#position=1&amp;type=item&amp;tracking_id=780c7863-8dfc-430a-a761-473d85eef447</v>
          </cell>
        </row>
        <row r="953">
          <cell r="A953" t="str">
            <v>I2040</v>
          </cell>
          <cell r="B953" t="str">
            <v>Transformador 220/24 V 1 kvA</v>
          </cell>
          <cell r="C953" t="str">
            <v>u</v>
          </cell>
          <cell r="D953">
            <v>8000</v>
          </cell>
          <cell r="E953">
            <v>43998.456284722219</v>
          </cell>
          <cell r="F953" t="str">
            <v>SIN FUENTE</v>
          </cell>
          <cell r="G953" t="str">
            <v>01_MATERIALES</v>
          </cell>
          <cell r="H953">
            <v>0</v>
          </cell>
          <cell r="J953" t="str">
            <v>SIN CÓDIGO</v>
          </cell>
        </row>
        <row r="954">
          <cell r="A954" t="str">
            <v>I2041</v>
          </cell>
          <cell r="B954" t="str">
            <v>Ciclador Automático de Bombas</v>
          </cell>
          <cell r="C954" t="str">
            <v>u</v>
          </cell>
          <cell r="D954">
            <v>2233.0578999999998</v>
          </cell>
          <cell r="E954">
            <v>44044</v>
          </cell>
          <cell r="F954" t="str">
            <v>MERCADO LIBRE</v>
          </cell>
          <cell r="G954" t="str">
            <v>01_MATERIALES</v>
          </cell>
          <cell r="H954">
            <v>0</v>
          </cell>
          <cell r="J954" t="str">
            <v>https://articulo.mercadolibre.com.ar/MLA-823964298-ciclador-para-2-bombas-3a-rbc-sitel-cod-2719-_JM?quantity=1#position=2&amp;type=item&amp;tracking_id=f6c38a83-7dd7-43c4-acc8-2ad69d2b9ea4</v>
          </cell>
        </row>
        <row r="955">
          <cell r="A955" t="str">
            <v>I2042</v>
          </cell>
          <cell r="B955" t="str">
            <v>Flotante eléctrico</v>
          </cell>
          <cell r="C955" t="str">
            <v>u</v>
          </cell>
          <cell r="D955">
            <v>477.68599999999998</v>
          </cell>
          <cell r="E955">
            <v>44044</v>
          </cell>
          <cell r="F955" t="str">
            <v>MERCADO LIBRE</v>
          </cell>
          <cell r="G955" t="str">
            <v>01_MATERIALES</v>
          </cell>
          <cell r="H955">
            <v>0</v>
          </cell>
          <cell r="J955" t="str">
            <v>https://articulo.mercadolibre.com.ar/MLA-767614343-flotante-automatico-tanque-cisterna-agua-viyilant-3-metros-_JM?quantity=1&amp;variation=32195747603#position=3&amp;type=item&amp;tracking_id=fee54e69-1576-45ca-8e50-b8d0f665276a</v>
          </cell>
        </row>
        <row r="956">
          <cell r="A956" t="str">
            <v>I2043</v>
          </cell>
          <cell r="B956" t="str">
            <v>Gabinete 650x750x300</v>
          </cell>
          <cell r="C956" t="str">
            <v>u</v>
          </cell>
          <cell r="D956">
            <v>13054.713749999999</v>
          </cell>
          <cell r="E956">
            <v>44062</v>
          </cell>
          <cell r="F956" t="str">
            <v>SIN FUENTE</v>
          </cell>
          <cell r="G956" t="str">
            <v>01_MATERIALES</v>
          </cell>
          <cell r="H956">
            <v>0</v>
          </cell>
          <cell r="J956" t="str">
            <v>345 u$ss/m2</v>
          </cell>
        </row>
        <row r="957">
          <cell r="A957" t="str">
            <v>I2044</v>
          </cell>
          <cell r="B957" t="str">
            <v>TMM 4x25A 3kA</v>
          </cell>
          <cell r="C957" t="str">
            <v>u</v>
          </cell>
          <cell r="D957">
            <v>3196.8595</v>
          </cell>
          <cell r="E957">
            <v>44044</v>
          </cell>
          <cell r="F957" t="str">
            <v>MERCADO LIBRE</v>
          </cell>
          <cell r="G957" t="str">
            <v>01_MATERIALES</v>
          </cell>
          <cell r="H957">
            <v>0</v>
          </cell>
          <cell r="J957" t="str">
            <v>https://articulo.mercadolibre.com.ar/MLA-844714913-termomagnetica-4x25-sch-6-ka-curva-c-c60-a9n24365-_JM#position=1&amp;type=item&amp;tracking_id=5af4dbf7-6d62-4022-bf27-e6a9eb1622d2</v>
          </cell>
        </row>
        <row r="958">
          <cell r="A958" t="str">
            <v>I2045</v>
          </cell>
          <cell r="B958" t="str">
            <v>Ups Apc Srt8kxli Smart Srt 8000va Online Display Lcd 230v</v>
          </cell>
          <cell r="C958" t="str">
            <v>u</v>
          </cell>
          <cell r="D958">
            <v>426041.3223</v>
          </cell>
          <cell r="E958">
            <v>44044</v>
          </cell>
          <cell r="F958" t="str">
            <v>MERCADO LIBRE</v>
          </cell>
          <cell r="G958" t="str">
            <v>01_MATERIALES</v>
          </cell>
          <cell r="H958">
            <v>0</v>
          </cell>
          <cell r="J958" t="str">
            <v>https://articulo.mercadolibre.com.ar/MLA-758727182-ups-apc-srt8kxli-smart-srt-8000va-online-display-lcd-230v-_JM?quantity=1#position=13&amp;type=item&amp;tracking_id=625f5fcf-f99c-4cba-8a6b-1fc824bed4bb</v>
          </cell>
        </row>
        <row r="959">
          <cell r="A959" t="str">
            <v>I2046</v>
          </cell>
          <cell r="B959" t="str">
            <v>Piso cerrámica antideslizante 30x30</v>
          </cell>
          <cell r="C959" t="str">
            <v>m2</v>
          </cell>
          <cell r="D959">
            <v>478.52260000000001</v>
          </cell>
          <cell r="E959">
            <v>44044</v>
          </cell>
          <cell r="F959" t="str">
            <v>MERCADO LIBRE</v>
          </cell>
          <cell r="G959" t="str">
            <v>01_MATERIALES</v>
          </cell>
          <cell r="H959">
            <v>0</v>
          </cell>
          <cell r="J959" t="str">
            <v>https://articulo.mercadolibre.com.ar/MLA-790693448-ceramica-piso-pared-antideslizante-30-x-30-basalto-x-caja-_JM#position=2&amp;type=item&amp;tracking_id=6d58ea10-abff-4774-98da-ed0407fd01bd</v>
          </cell>
        </row>
        <row r="960">
          <cell r="A960" t="str">
            <v>I2047</v>
          </cell>
          <cell r="B960" t="str">
            <v>Cepillo de acero para amoladora</v>
          </cell>
          <cell r="C960" t="str">
            <v>u</v>
          </cell>
          <cell r="D960">
            <v>329.75209999999998</v>
          </cell>
          <cell r="E960">
            <v>44044</v>
          </cell>
          <cell r="F960" t="str">
            <v>MERCADO LIBRE</v>
          </cell>
          <cell r="G960" t="str">
            <v>01_MATERIALES</v>
          </cell>
          <cell r="H960" t="str">
            <v>FERRETERIA</v>
          </cell>
          <cell r="J960" t="str">
            <v>https://articulo.mercadolibre.com.ar/MLA-688552154-cepillo-copa-acero-trenzado-pamoladora-angular-25-pulgadas-_JM?quantity=1#position=4&amp;type=item&amp;tracking_id=a82a5bb8-223c-412c-8d27-a623a1346ba5</v>
          </cell>
        </row>
        <row r="961">
          <cell r="A961" t="str">
            <v>I2048</v>
          </cell>
          <cell r="B961" t="str">
            <v>Amoladora</v>
          </cell>
          <cell r="C961" t="str">
            <v>hs</v>
          </cell>
          <cell r="D961">
            <v>5.5886399999999998</v>
          </cell>
          <cell r="E961">
            <v>44062</v>
          </cell>
          <cell r="F961" t="str">
            <v>Maquinas</v>
          </cell>
          <cell r="G961" t="str">
            <v>03_EQUIPOS</v>
          </cell>
          <cell r="H961" t="str">
            <v>COSTO</v>
          </cell>
          <cell r="J961" t="str">
            <v>E53</v>
          </cell>
        </row>
        <row r="962">
          <cell r="A962" t="str">
            <v>I2049</v>
          </cell>
          <cell r="B962" t="str">
            <v>Alquiler de plataforma tijera hasta 20 mts</v>
          </cell>
          <cell r="C962" t="str">
            <v>día</v>
          </cell>
          <cell r="D962">
            <v>16406.045454545456</v>
          </cell>
          <cell r="E962">
            <v>43985</v>
          </cell>
          <cell r="F962" t="str">
            <v xml:space="preserve"> AUTOELEVADORES ECHARRI, mercado libre. https://www.mercadolibre.com.ar/quotes/messages/1968658</v>
          </cell>
          <cell r="G962" t="str">
            <v>04_SUBCONTRATOS</v>
          </cell>
          <cell r="H962" t="str">
            <v>ALQUILER DE EQUIPOS</v>
          </cell>
          <cell r="J962">
            <v>4650</v>
          </cell>
        </row>
        <row r="963">
          <cell r="A963" t="str">
            <v>I2050</v>
          </cell>
          <cell r="B963" t="str">
            <v>Caño de Hierro Galvanizado Roscado 1 1/2" x 6,4 mts</v>
          </cell>
          <cell r="C963" t="str">
            <v>u</v>
          </cell>
          <cell r="D963">
            <v>3727.2727</v>
          </cell>
          <cell r="E963">
            <v>44044</v>
          </cell>
          <cell r="F963" t="str">
            <v>MERCADO LIBRE</v>
          </cell>
          <cell r="G963" t="str">
            <v>01_MATERIALES</v>
          </cell>
          <cell r="H963" t="str">
            <v>INST. GAS</v>
          </cell>
          <cell r="J963" t="str">
            <v>https://articulo.mercadolibre.com.ar/MLA-665023308-cano-galvanizado-de-1-12-x-64-mtrs-con-rosca-_JM#position=9&amp;type=item&amp;tracking_id=0834bd03-0764-4d47-9e3e-cafad23a86cc</v>
          </cell>
        </row>
        <row r="964">
          <cell r="A964" t="str">
            <v>I2051</v>
          </cell>
          <cell r="B964" t="str">
            <v>Caño de Hierro Galvanizado Roscado 1 1/2" x 6,4 mts</v>
          </cell>
          <cell r="C964" t="str">
            <v>ml</v>
          </cell>
          <cell r="D964">
            <v>582.38635937499998</v>
          </cell>
          <cell r="E964">
            <v>44044</v>
          </cell>
          <cell r="F964" t="str">
            <v>I2050</v>
          </cell>
          <cell r="G964" t="str">
            <v>01_MATERIALES</v>
          </cell>
          <cell r="H964" t="str">
            <v>INST. GAS</v>
          </cell>
          <cell r="J964" t="str">
            <v>SIN CÓDIGO</v>
          </cell>
        </row>
        <row r="965">
          <cell r="A965" t="str">
            <v>I2052</v>
          </cell>
          <cell r="B965" t="str">
            <v>Caño de Hierro Galvanizado Roscado 1 1/2" x 6,4 mts</v>
          </cell>
          <cell r="C965" t="str">
            <v>kg</v>
          </cell>
          <cell r="D965">
            <v>178.92054051459294</v>
          </cell>
          <cell r="E965">
            <v>44044</v>
          </cell>
          <cell r="F965" t="str">
            <v>I2051</v>
          </cell>
          <cell r="G965" t="str">
            <v>01_MATERIALES</v>
          </cell>
          <cell r="H965" t="str">
            <v>INST. GAS</v>
          </cell>
          <cell r="J965" t="str">
            <v>SIN CÓDIGO</v>
          </cell>
        </row>
        <row r="966">
          <cell r="A966" t="str">
            <v>I2053</v>
          </cell>
          <cell r="B966" t="str">
            <v>Alquiler de cuerpos de andamios Largo 25 mts, 2 filas, una de 4 mts de alto y otra de 8 mts de alto</v>
          </cell>
          <cell r="C966" t="str">
            <v>mes</v>
          </cell>
          <cell r="D966">
            <v>267750</v>
          </cell>
          <cell r="E966">
            <v>44013</v>
          </cell>
          <cell r="F966" t="str">
            <v xml:space="preserve">MEKANO </v>
          </cell>
          <cell r="G966" t="str">
            <v>04_SUBCONTRATOS</v>
          </cell>
          <cell r="H966" t="str">
            <v>ALQUILER DE EQUIPOS</v>
          </cell>
          <cell r="J966" t="str">
            <v>Presupuesto 0001-00006645</v>
          </cell>
        </row>
        <row r="967">
          <cell r="A967" t="str">
            <v>I2054</v>
          </cell>
          <cell r="B967" t="str">
            <v>Brazo articulado diesel Altura plataforma 24.40mts Altura trabajo 26.40mts Capacidad 250kg</v>
          </cell>
          <cell r="C967" t="str">
            <v>mes</v>
          </cell>
          <cell r="D967">
            <v>481025.80604978511</v>
          </cell>
          <cell r="E967">
            <v>44062</v>
          </cell>
          <cell r="F967" t="str">
            <v>Presupuesto GSA Rental mayo-2020 por 4 semanas de alquiler</v>
          </cell>
          <cell r="G967" t="str">
            <v>04_SUBCONTRATOS</v>
          </cell>
          <cell r="H967" t="str">
            <v>ALQUILER DE EQUIPOS</v>
          </cell>
          <cell r="J967">
            <v>6197.1889467892952</v>
          </cell>
        </row>
        <row r="968">
          <cell r="A968" t="str">
            <v>I2055</v>
          </cell>
          <cell r="B968" t="str">
            <v>Flete ida y vuelta Brazo articulado diesel 24,40 mts</v>
          </cell>
          <cell r="C968" t="str">
            <v>u</v>
          </cell>
          <cell r="D968">
            <v>27636.826042726349</v>
          </cell>
          <cell r="E968">
            <v>44062</v>
          </cell>
          <cell r="F968" t="str">
            <v>Presupuesto GSA Rental mayo-2020 por viaje de ida y vuelta</v>
          </cell>
          <cell r="G968" t="str">
            <v>04_SUBCONTRATOS</v>
          </cell>
          <cell r="H968" t="str">
            <v>ALQUILER DE EQUIPOS</v>
          </cell>
          <cell r="J968">
            <v>356.05289928789421</v>
          </cell>
        </row>
        <row r="969">
          <cell r="A969" t="str">
            <v>I2056</v>
          </cell>
          <cell r="B969" t="str">
            <v>Manipuladores para cargas Altura plataforma 17.20mts Altura trabajo 17.20mts Capacidad 4000kg</v>
          </cell>
          <cell r="C969" t="str">
            <v>día</v>
          </cell>
          <cell r="D969">
            <v>17640.078447900018</v>
          </cell>
          <cell r="E969">
            <v>44062</v>
          </cell>
          <cell r="F969" t="str">
            <v>Presupuesto GSA Rental mayo-2020 por 4 semanas de alquiler</v>
          </cell>
          <cell r="G969" t="str">
            <v>04_SUBCONTRATOS</v>
          </cell>
          <cell r="H969" t="str">
            <v>ALQUILER DE EQUIPOS</v>
          </cell>
          <cell r="J969">
            <v>1136.3101293416655</v>
          </cell>
        </row>
        <row r="970">
          <cell r="A970" t="str">
            <v>I2057</v>
          </cell>
          <cell r="B970" t="str">
            <v>Flete ida y vuelta Manipulador para cargas 17,20 mts</v>
          </cell>
          <cell r="C970" t="str">
            <v>u</v>
          </cell>
          <cell r="D970">
            <v>18612.556314489175</v>
          </cell>
          <cell r="E970">
            <v>44062</v>
          </cell>
          <cell r="F970" t="str">
            <v>Presupuesto GSA Rental mayo-2020 por viaje de ida y vuelta</v>
          </cell>
          <cell r="G970" t="str">
            <v>04_SUBCONTRATOS</v>
          </cell>
          <cell r="H970" t="str">
            <v>ALQUILER DE EQUIPOS</v>
          </cell>
          <cell r="J970">
            <v>239.79072809184711</v>
          </cell>
        </row>
        <row r="971">
          <cell r="A971" t="str">
            <v>I2058</v>
          </cell>
          <cell r="B971" t="str">
            <v>Torre de Iluminacion Diesel Altura 9mts Autonomia 73hs</v>
          </cell>
          <cell r="C971" t="str">
            <v>día</v>
          </cell>
          <cell r="D971">
            <v>3354.3210579857578</v>
          </cell>
          <cell r="E971">
            <v>44062</v>
          </cell>
          <cell r="F971" t="str">
            <v>Presupuesto GSA Rental mayo-2020 por 4 semanas de alquiler</v>
          </cell>
          <cell r="G971" t="str">
            <v>04_SUBCONTRATOS</v>
          </cell>
          <cell r="H971" t="str">
            <v>ALQUILER DE EQUIPOS</v>
          </cell>
          <cell r="J971">
            <v>216.07324516785351</v>
          </cell>
        </row>
        <row r="972">
          <cell r="A972" t="str">
            <v>I2059</v>
          </cell>
          <cell r="B972" t="str">
            <v>Flete ida y vuelta Torre de Iluminación</v>
          </cell>
          <cell r="C972" t="str">
            <v>u</v>
          </cell>
          <cell r="D972">
            <v>9306.2781572445874</v>
          </cell>
          <cell r="E972">
            <v>44062</v>
          </cell>
          <cell r="F972" t="str">
            <v>Presupuesto GSA Rental mayo-2020 por viaje de ida y vuelta</v>
          </cell>
          <cell r="G972" t="str">
            <v>04_SUBCONTRATOS</v>
          </cell>
          <cell r="H972" t="str">
            <v>ALQUILER DE EQUIPOS</v>
          </cell>
          <cell r="J972">
            <v>119.89536404592356</v>
          </cell>
        </row>
        <row r="973">
          <cell r="A973" t="str">
            <v>I2060</v>
          </cell>
          <cell r="B973" t="str">
            <v>Elevador tipo tijera, altura de trabajo hasta 13,85 mts, cap. 350 kg</v>
          </cell>
          <cell r="C973" t="str">
            <v>día</v>
          </cell>
          <cell r="D973">
            <v>5211.1773579421597</v>
          </cell>
          <cell r="E973">
            <v>44062</v>
          </cell>
          <cell r="F973" t="str">
            <v>Presupuesto GSA Rental mayo-2020 por 4 semanas de alquiler</v>
          </cell>
          <cell r="G973" t="str">
            <v>04_SUBCONTRATOS</v>
          </cell>
          <cell r="H973" t="str">
            <v>ALQUILER DE EQUIPOS</v>
          </cell>
          <cell r="J973">
            <v>335.68522017148672</v>
          </cell>
        </row>
        <row r="974">
          <cell r="A974" t="str">
            <v>I2061</v>
          </cell>
          <cell r="B974" t="str">
            <v>Flete ida y vuelta Elevador Tijera 13,85 mts</v>
          </cell>
          <cell r="C974" t="str">
            <v>u</v>
          </cell>
          <cell r="D974">
            <v>9306.2781572445874</v>
          </cell>
          <cell r="E974">
            <v>44062</v>
          </cell>
          <cell r="F974" t="str">
            <v>Presupuesto GSA Rental mayo-2020 por viaje de ida y vuelta</v>
          </cell>
          <cell r="G974" t="str">
            <v>04_SUBCONTRATOS</v>
          </cell>
          <cell r="H974" t="str">
            <v>ALQUILER DE EQUIPOS</v>
          </cell>
          <cell r="J974">
            <v>119.89536404592356</v>
          </cell>
        </row>
        <row r="975">
          <cell r="A975" t="str">
            <v>I2062</v>
          </cell>
          <cell r="B975" t="str">
            <v>Elevadores tipo tijera diesel todo terreno 4x4  Altura trabajo 18.00mts Capacidad 500 kg</v>
          </cell>
          <cell r="C975" t="str">
            <v>día</v>
          </cell>
          <cell r="D975">
            <v>9668.4897834617059</v>
          </cell>
          <cell r="E975">
            <v>44062</v>
          </cell>
          <cell r="F975" t="str">
            <v>Presupuesto GSA Rental mayo-2020 por 4 semanas de alquiler</v>
          </cell>
          <cell r="G975" t="str">
            <v>04_SUBCONTRATOS</v>
          </cell>
          <cell r="H975" t="str">
            <v>ALQUILER DE EQUIPOS</v>
          </cell>
          <cell r="J975">
            <v>622.80918471152449</v>
          </cell>
        </row>
        <row r="976">
          <cell r="A976" t="str">
            <v>I2063</v>
          </cell>
          <cell r="B976" t="str">
            <v>Flete ida y vuelta Elevador Tijera 18 mts</v>
          </cell>
          <cell r="C976" t="str">
            <v>u</v>
          </cell>
          <cell r="D976">
            <v>10716.320302281645</v>
          </cell>
          <cell r="E976">
            <v>44062</v>
          </cell>
          <cell r="F976" t="str">
            <v>Presupuesto GSA Rental mayo-2020 por viaje de ida y vuelta</v>
          </cell>
          <cell r="G976" t="str">
            <v>04_SUBCONTRATOS</v>
          </cell>
          <cell r="H976" t="str">
            <v>ALQUILER DE EQUIPOS</v>
          </cell>
          <cell r="J976">
            <v>138.06132829530591</v>
          </cell>
        </row>
        <row r="977">
          <cell r="A977" t="str">
            <v>I2064</v>
          </cell>
          <cell r="B977" t="str">
            <v>Camión hasta 12 tn 60 km</v>
          </cell>
          <cell r="C977" t="str">
            <v>u</v>
          </cell>
          <cell r="D977">
            <v>25000</v>
          </cell>
          <cell r="E977">
            <v>44062</v>
          </cell>
          <cell r="F977" t="str">
            <v>Estimado</v>
          </cell>
          <cell r="G977" t="str">
            <v>04_SUBCONTRATOS</v>
          </cell>
          <cell r="H977" t="str">
            <v>ALQUILER DE EQUIPOS</v>
          </cell>
        </row>
        <row r="978">
          <cell r="A978" t="str">
            <v>I2065</v>
          </cell>
          <cell r="B978" t="str">
            <v>Servició de Grua de 120 tn, con maquinista y combustible 10 hs/día, 220 hs por mes</v>
          </cell>
          <cell r="C978" t="str">
            <v>mes</v>
          </cell>
          <cell r="D978">
            <v>1940500</v>
          </cell>
          <cell r="E978">
            <v>43985</v>
          </cell>
          <cell r="F978" t="str">
            <v>FB GRUAS, presupuesto 20-jun-20</v>
          </cell>
          <cell r="G978" t="str">
            <v>04_SUBCONTRATOS</v>
          </cell>
          <cell r="H978" t="str">
            <v>ALQUILER DE EQUIPOS</v>
          </cell>
          <cell r="J978">
            <v>25000</v>
          </cell>
        </row>
        <row r="979">
          <cell r="A979" t="str">
            <v>I2066</v>
          </cell>
          <cell r="B979" t="str">
            <v>Servició de Grua de 120 tn, con maquinista y combustible por hora adicional</v>
          </cell>
          <cell r="C979" t="str">
            <v>hs</v>
          </cell>
          <cell r="D979">
            <v>8771.0600000000013</v>
          </cell>
          <cell r="E979">
            <v>43985</v>
          </cell>
          <cell r="F979" t="str">
            <v>FB GRUAS, presupuesto 20-jun-20</v>
          </cell>
          <cell r="G979" t="str">
            <v>04_SUBCONTRATOS</v>
          </cell>
          <cell r="H979" t="str">
            <v>ALQUILER DE EQUIPOS</v>
          </cell>
          <cell r="J979">
            <v>113</v>
          </cell>
        </row>
        <row r="980">
          <cell r="A980" t="str">
            <v>I2067</v>
          </cell>
          <cell r="B980" t="str">
            <v>Servició de Grua de 70 tn, con maquinista y combustible 10 hs/día, 220 hs por mes</v>
          </cell>
          <cell r="C980" t="str">
            <v>mes</v>
          </cell>
          <cell r="D980">
            <v>1474780</v>
          </cell>
          <cell r="E980">
            <v>43985</v>
          </cell>
          <cell r="F980" t="str">
            <v>FB GRUAS, presupuesto 20-jun-20</v>
          </cell>
          <cell r="G980" t="str">
            <v>04_SUBCONTRATOS</v>
          </cell>
          <cell r="H980" t="str">
            <v>ALQUILER DE EQUIPOS</v>
          </cell>
          <cell r="J980">
            <v>19000</v>
          </cell>
        </row>
        <row r="981">
          <cell r="A981" t="str">
            <v>I2068</v>
          </cell>
          <cell r="B981" t="str">
            <v>Servició de Grua de 70 tn, con maquinista y combustible 10 hs/día, hora adicional</v>
          </cell>
          <cell r="C981" t="str">
            <v>hs</v>
          </cell>
          <cell r="D981">
            <v>6675.3200000000006</v>
          </cell>
          <cell r="E981">
            <v>43985</v>
          </cell>
          <cell r="F981" t="str">
            <v>FB GRUAS, presupuesto 20-jun-20</v>
          </cell>
          <cell r="G981" t="str">
            <v>04_SUBCONTRATOS</v>
          </cell>
          <cell r="H981" t="str">
            <v>ALQUILER DE EQUIPOS</v>
          </cell>
          <cell r="J981">
            <v>86</v>
          </cell>
        </row>
        <row r="982">
          <cell r="A982" t="str">
            <v>I2069</v>
          </cell>
          <cell r="B982" t="str">
            <v>Servició de Grua de 100 tn, con maquinista y combustible 10 hs/día, 220 hs por mes</v>
          </cell>
          <cell r="C982" t="str">
            <v>mes</v>
          </cell>
          <cell r="D982">
            <v>1847356</v>
          </cell>
          <cell r="E982">
            <v>43985</v>
          </cell>
          <cell r="F982" t="str">
            <v>FB GRUAS, presupuesto 20-jun-20</v>
          </cell>
          <cell r="G982" t="str">
            <v>04_SUBCONTRATOS</v>
          </cell>
          <cell r="H982" t="str">
            <v>ALQUILER DE EQUIPOS</v>
          </cell>
          <cell r="J982">
            <v>23800</v>
          </cell>
        </row>
        <row r="983">
          <cell r="A983" t="str">
            <v>I2070</v>
          </cell>
          <cell r="B983" t="str">
            <v>Servició de Grua de 100 tn, con maquinista y combustible 10 hs/día, hora adicional</v>
          </cell>
          <cell r="C983" t="str">
            <v>hs</v>
          </cell>
          <cell r="D983">
            <v>8382.9600000000009</v>
          </cell>
          <cell r="E983">
            <v>43985</v>
          </cell>
          <cell r="F983" t="str">
            <v>FB GRUAS, presupuesto 20-jun-20</v>
          </cell>
          <cell r="G983" t="str">
            <v>04_SUBCONTRATOS</v>
          </cell>
          <cell r="H983" t="str">
            <v>ALQUILER DE EQUIPOS</v>
          </cell>
          <cell r="J983">
            <v>108</v>
          </cell>
        </row>
        <row r="984">
          <cell r="A984" t="str">
            <v>I2071</v>
          </cell>
          <cell r="B984" t="str">
            <v>IPN 100 x 12 mts</v>
          </cell>
          <cell r="C984" t="str">
            <v>ml</v>
          </cell>
          <cell r="D984">
            <v>1108.8154</v>
          </cell>
          <cell r="E984">
            <v>44044</v>
          </cell>
          <cell r="F984" t="str">
            <v>MERCADO LIBRE</v>
          </cell>
          <cell r="G984" t="str">
            <v>01_MATERIALES</v>
          </cell>
          <cell r="H984" t="str">
            <v>ACERO</v>
          </cell>
          <cell r="J984" t="str">
            <v>https://articulo.mercadolibre.com.ar/MLA-829007279-perfil-doble-t-del-10-ipn-100-barra-12-mt-gramabi-viga-cuota-_JM?quantity=1#position=1&amp;type=item&amp;tracking_id=0cef7af1-4d1c-4d56-8708-1cc86982702a</v>
          </cell>
        </row>
        <row r="985">
          <cell r="A985" t="str">
            <v>I2072</v>
          </cell>
          <cell r="B985" t="str">
            <v>Correas perfil “C” 80x40x15x2.50mm en acero F24, L=6m</v>
          </cell>
          <cell r="C985" t="str">
            <v>ml</v>
          </cell>
          <cell r="D985">
            <v>422.86500000000001</v>
          </cell>
          <cell r="E985">
            <v>44044</v>
          </cell>
          <cell r="F985" t="str">
            <v>MERCADO LIBRE</v>
          </cell>
          <cell r="G985" t="str">
            <v>01_MATERIALES</v>
          </cell>
          <cell r="H985">
            <v>0</v>
          </cell>
          <cell r="J985" t="str">
            <v>https://articulo.mercadolibre.com.ar/MLA-610218343-perfil-c-chapa-negra-de-80-x-50-x-15-x-25-mm-12-mt-gramabi-correas-techo-tubo-estructural-viga-cabreadas-entrepiso-_JM?quantity=1&amp;variation=34242475096#position=1&amp;type=item&amp;tracking_id=ea7a08c9-e56a-4456-b11b-559820db7db2</v>
          </cell>
        </row>
        <row r="986">
          <cell r="A986" t="str">
            <v>I2073</v>
          </cell>
          <cell r="B986" t="str">
            <v>Chapas acanaladas onduladas de acero revestido espesor Calibre C22 de color gris oscuro</v>
          </cell>
          <cell r="C986" t="str">
            <v>m2</v>
          </cell>
          <cell r="D986">
            <v>1074.3802000000001</v>
          </cell>
          <cell r="E986">
            <v>44044</v>
          </cell>
          <cell r="F986" t="str">
            <v>MERCADO LIBRE</v>
          </cell>
          <cell r="G986" t="str">
            <v>01_MATERIALES</v>
          </cell>
          <cell r="H986">
            <v>0</v>
          </cell>
          <cell r="J986" t="str">
            <v>https://articulo.mercadolibre.com.ar/MLA-805919580-chapa-techo-cincalum-c22-070mm-de-espesor-cuotas-_JM?variation=41443525858#position=12&amp;type=item&amp;tracking_id=6031a54f-e981-4e14-a07a-187d860ab9ad</v>
          </cell>
        </row>
        <row r="987">
          <cell r="A987" t="str">
            <v>I2074</v>
          </cell>
          <cell r="B987" t="str">
            <v>Perfil L de 2 1/2" x 3/16" x 6 mts (4,71 kg/ml)</v>
          </cell>
          <cell r="C987" t="str">
            <v>ml</v>
          </cell>
          <cell r="D987">
            <v>413.22309999999999</v>
          </cell>
          <cell r="E987">
            <v>44044</v>
          </cell>
          <cell r="F987" t="str">
            <v>MERCADO LIBRE</v>
          </cell>
          <cell r="G987" t="str">
            <v>01_MATERIALES</v>
          </cell>
          <cell r="H987">
            <v>0</v>
          </cell>
          <cell r="J987" t="str">
            <v>https://articulo.mercadolibre.com.ar/MLA-828862035-angulo-de-hierro-2-12-x-316-x-6-mt-6350-x-475-mm-gramabi-_JM?quantity=1#position=5&amp;type=item&amp;tracking_id=6f9cd9d9-b5d4-4113-9509-f3341e3b7e10</v>
          </cell>
        </row>
        <row r="988">
          <cell r="A988" t="str">
            <v>I2075</v>
          </cell>
          <cell r="B988" t="str">
            <v>Perfil L de 4" x 3/8" (14,63 kg/ml)</v>
          </cell>
          <cell r="C988" t="str">
            <v>kg</v>
          </cell>
          <cell r="D988">
            <v>87.73314225053079</v>
          </cell>
          <cell r="E988">
            <v>44044</v>
          </cell>
          <cell r="F988" t="str">
            <v>RELACIÓN</v>
          </cell>
          <cell r="G988" t="str">
            <v>01_MATERIALES</v>
          </cell>
          <cell r="H988">
            <v>0</v>
          </cell>
          <cell r="J988" t="str">
            <v>I2074</v>
          </cell>
        </row>
        <row r="989">
          <cell r="A989" t="str">
            <v>I2076</v>
          </cell>
          <cell r="B989" t="str">
            <v>Carpintería de aluminio con vidrio 4+4</v>
          </cell>
          <cell r="C989" t="str">
            <v>m2</v>
          </cell>
          <cell r="D989">
            <v>13583.5</v>
          </cell>
          <cell r="E989">
            <v>44004.502523148149</v>
          </cell>
          <cell r="F989" t="str">
            <v>SIN FUENTE</v>
          </cell>
          <cell r="G989" t="str">
            <v>01_MATERIALES</v>
          </cell>
          <cell r="H989">
            <v>0</v>
          </cell>
          <cell r="J989">
            <v>175</v>
          </cell>
        </row>
        <row r="990">
          <cell r="A990" t="str">
            <v>I2077</v>
          </cell>
          <cell r="B990" t="str">
            <v>Filtro UV para vidrios</v>
          </cell>
          <cell r="C990" t="str">
            <v>m2</v>
          </cell>
          <cell r="D990">
            <v>938.10350000000005</v>
          </cell>
          <cell r="E990">
            <v>44044</v>
          </cell>
          <cell r="F990" t="str">
            <v>MERCADO LIBRE</v>
          </cell>
          <cell r="G990" t="str">
            <v>01_MATERIALES</v>
          </cell>
          <cell r="H990">
            <v>0</v>
          </cell>
          <cell r="J990" t="str">
            <v>https://articulo.mercadolibre.com.ar/MLA-678012334-control-solar-film-espejado-p-vidrios-ventanas-50cm-x-152m-_JM?quantity=1&amp;variation=44832807250#position=4&amp;type=item&amp;tracking_id=bf07d619-8f8e-4aa5-9394-0c060368e4ab</v>
          </cell>
        </row>
        <row r="991">
          <cell r="A991" t="str">
            <v>I2078</v>
          </cell>
          <cell r="B991" t="str">
            <v>Chapa galvanizada lisa c22 1,22 x 2,44</v>
          </cell>
          <cell r="C991" t="str">
            <v>m2</v>
          </cell>
          <cell r="D991">
            <v>830.11099999999999</v>
          </cell>
          <cell r="E991">
            <v>44044</v>
          </cell>
          <cell r="F991" t="str">
            <v>MERCADO LIBRE</v>
          </cell>
          <cell r="G991" t="str">
            <v>01_MATERIALES</v>
          </cell>
          <cell r="H991">
            <v>0</v>
          </cell>
          <cell r="J991" t="str">
            <v>https://articulo.mercadolibre.com.ar/MLA-783294055-chapa-lisa-galvanizada-c22-070mm-esp-122x244-zona-sur-_JM?variation=39604598149#position=1&amp;type=item&amp;tracking_id=d5abd146-3e9b-45c5-8f1b-9655cf893c1e</v>
          </cell>
        </row>
        <row r="992">
          <cell r="A992" t="str">
            <v>I2079</v>
          </cell>
          <cell r="B992" t="str">
            <v>Conformado de chapa galvanizada</v>
          </cell>
          <cell r="C992" t="str">
            <v>m2</v>
          </cell>
          <cell r="D992">
            <v>830.11099999999999</v>
          </cell>
          <cell r="E992">
            <v>44044</v>
          </cell>
          <cell r="F992" t="str">
            <v>RELACIÓN</v>
          </cell>
          <cell r="G992" t="str">
            <v>01_MATERIALES</v>
          </cell>
          <cell r="H992">
            <v>0</v>
          </cell>
          <cell r="J992" t="str">
            <v>I2078</v>
          </cell>
        </row>
        <row r="993">
          <cell r="A993" t="str">
            <v>I2080</v>
          </cell>
          <cell r="B993" t="str">
            <v>Persiana cortina metálica de enrollar, con cadena 2,00 x 2,40</v>
          </cell>
          <cell r="C993" t="str">
            <v>m2</v>
          </cell>
          <cell r="D993">
            <v>3688.0165000000002</v>
          </cell>
          <cell r="E993">
            <v>44044</v>
          </cell>
          <cell r="F993" t="str">
            <v>MERCADO LIBRE</v>
          </cell>
          <cell r="G993" t="str">
            <v>01_MATERIALES</v>
          </cell>
          <cell r="H993">
            <v>0</v>
          </cell>
          <cell r="J993" t="str">
            <v>https://articulo.mercadolibre.com.ar/MLA-679185949-persiana-cortina-metalica-enrollar-locales-casas-galvanizada-_JM?searchVariation=32717910107&amp;quantity=1&amp;variation=32717910107#searchVariation=32717910107&amp;position=5&amp;type=item&amp;tracking_id=b4f0a3d8-ee57-491d-9876-e49c983659c6</v>
          </cell>
        </row>
        <row r="994">
          <cell r="A994" t="str">
            <v>I2081</v>
          </cell>
          <cell r="B994" t="str">
            <v>Perfil L de 3" x 3/8"  x 6 mts ( 10,71 kg/ml)</v>
          </cell>
          <cell r="C994" t="str">
            <v>ml</v>
          </cell>
          <cell r="D994">
            <v>95.860900000000001</v>
          </cell>
          <cell r="E994">
            <v>44044</v>
          </cell>
          <cell r="F994" t="str">
            <v>MERCADO LIBRE</v>
          </cell>
          <cell r="G994" t="str">
            <v>01_MATERIALES</v>
          </cell>
          <cell r="H994">
            <v>0</v>
          </cell>
          <cell r="J994" t="str">
            <v>https://articulo.mercadolibre.com.ar/MLA-780097895-angulo-de-hierro-de-34-x-18-en-barras-de-6mt-szpigiel-_JM?quantity=1&amp;variation=35026691549#position=15&amp;type=item&amp;tracking_id=dc4af411-ca4d-4d1f-a49b-0e8780f1db4b</v>
          </cell>
        </row>
        <row r="995">
          <cell r="A995" t="str">
            <v>I2082</v>
          </cell>
          <cell r="B995" t="str">
            <v>Planchuela de 2" x 1/8" x 6 mts (3,79 kg/ml)</v>
          </cell>
          <cell r="C995" t="str">
            <v>ml</v>
          </cell>
          <cell r="D995">
            <v>147.31399999999999</v>
          </cell>
          <cell r="E995">
            <v>44044</v>
          </cell>
          <cell r="F995" t="str">
            <v>MERCADO LIBRE</v>
          </cell>
          <cell r="G995" t="str">
            <v>01_MATERIALES</v>
          </cell>
          <cell r="H995">
            <v>0</v>
          </cell>
          <cell r="J995" t="str">
            <v>https://articulo.mercadolibre.com.ar/MLA-750226975-planchuela-de-2-x-18-x-6mt-szpigiel-barra-lisa-de-5080-_JM?quantity=1&amp;variation=32804412205#position=3&amp;type=item&amp;tracking_id=d2bb6626-f366-49b6-8d0b-156eaa5eedb7</v>
          </cell>
        </row>
        <row r="996">
          <cell r="A996" t="str">
            <v>I2083</v>
          </cell>
          <cell r="B996" t="str">
            <v>Zingueria Canaleta Americana Chapa 25 Negra 2.44 Mts</v>
          </cell>
          <cell r="C996" t="str">
            <v>ml</v>
          </cell>
          <cell r="D996">
            <v>598.76030000000003</v>
          </cell>
          <cell r="E996">
            <v>44044</v>
          </cell>
          <cell r="F996" t="str">
            <v>MERCADO LIBRE</v>
          </cell>
          <cell r="G996" t="str">
            <v>01_MATERIALES</v>
          </cell>
          <cell r="H996">
            <v>0</v>
          </cell>
          <cell r="J996" t="str">
            <v>https://articulo.mercadolibre.com.ar/MLA-636691648-zingueria-canaleta-americana-chapa-25-negra-244-mts-envios-_JM?searchVariation=21892762713&amp;variation=21892762713#searchVariation=21892762713&amp;position=5&amp;type=item&amp;tracking_id=2d83958c-08a6-44cf-a5c8-dfca3df48b7e</v>
          </cell>
        </row>
        <row r="997">
          <cell r="A997" t="str">
            <v>I2084</v>
          </cell>
          <cell r="B997" t="str">
            <v>Soporte para canaleta americana</v>
          </cell>
          <cell r="C997" t="str">
            <v>u</v>
          </cell>
          <cell r="D997">
            <v>53.719000000000001</v>
          </cell>
          <cell r="E997">
            <v>44044</v>
          </cell>
          <cell r="F997" t="str">
            <v>MERCADO LIBRE</v>
          </cell>
          <cell r="G997" t="str">
            <v>01_MATERIALES</v>
          </cell>
          <cell r="H997">
            <v>0</v>
          </cell>
          <cell r="J997" t="str">
            <v>https://articulo.mercadolibre.com.ar/MLA-855512388-soporte-canaleta-americana-_JM?quantity=1#position=4&amp;type=item&amp;tracking_id=878bbb93-99b7-4e2d-abfb-a1bab0511bd0</v>
          </cell>
        </row>
        <row r="998">
          <cell r="A998" t="str">
            <v>I2085</v>
          </cell>
          <cell r="B998" t="str">
            <v>Caño HF 6 " x 3 mts</v>
          </cell>
          <cell r="C998" t="str">
            <v>u</v>
          </cell>
          <cell r="D998">
            <v>7410</v>
          </cell>
          <cell r="E998">
            <v>44004.671840277777</v>
          </cell>
          <cell r="F998" t="str">
            <v>ABELSON</v>
          </cell>
          <cell r="G998" t="str">
            <v>01_MATERIALES</v>
          </cell>
          <cell r="H998">
            <v>0</v>
          </cell>
          <cell r="J998">
            <v>4135038</v>
          </cell>
        </row>
        <row r="999">
          <cell r="A999" t="str">
            <v>I2086</v>
          </cell>
          <cell r="B999" t="str">
            <v>Tapa de rejilla de 20x20 acero inoxidable</v>
          </cell>
          <cell r="C999" t="str">
            <v>u</v>
          </cell>
          <cell r="D999">
            <v>1570.2479000000001</v>
          </cell>
          <cell r="E999">
            <v>44044</v>
          </cell>
          <cell r="F999" t="str">
            <v>MERCADO LIBRE</v>
          </cell>
          <cell r="G999" t="str">
            <v>01_MATERIALES</v>
          </cell>
          <cell r="H999">
            <v>0</v>
          </cell>
          <cell r="J999" t="str">
            <v>https://articulo.mercadolibre.com.ar/MLA-773054070-rejilla-acero-inox-20x20-tapa-circular-central-2-tornillos-_JM#position=4&amp;type=item&amp;tracking_id=bf377613-85b8-41be-883c-cd916e1d20dd</v>
          </cell>
        </row>
        <row r="1000">
          <cell r="A1000" t="str">
            <v>I2087</v>
          </cell>
          <cell r="B1000" t="str">
            <v>Tanque de acero inoxidable de 3000 litros</v>
          </cell>
          <cell r="C1000" t="str">
            <v>u</v>
          </cell>
          <cell r="D1000">
            <v>61644.628100000002</v>
          </cell>
          <cell r="E1000">
            <v>44044</v>
          </cell>
          <cell r="F1000" t="str">
            <v>MERCADO LIBRE</v>
          </cell>
          <cell r="G1000" t="str">
            <v>01_MATERIALES</v>
          </cell>
          <cell r="H1000">
            <v>0</v>
          </cell>
          <cell r="J1000" t="str">
            <v>https://articulo.mercadolibre.com.ar/MLA-617011159-tanque-de-agua-acero-inox-affinity-linea-milenios-3000-lts-_JM?searchVariation=48471282483&amp;quantity=1&amp;variation=48471282483#searchVariation=48471282483&amp;position=1&amp;type=item&amp;tracking_id=974164ed-2a20-4da2-ad9a-71ba471c528d</v>
          </cell>
        </row>
        <row r="1001">
          <cell r="A1001" t="str">
            <v>I2088</v>
          </cell>
          <cell r="B1001" t="str">
            <v>Bomba Pedrollo 3 hp</v>
          </cell>
          <cell r="C1001" t="str">
            <v>u</v>
          </cell>
          <cell r="D1001">
            <v>37458.6777</v>
          </cell>
          <cell r="E1001">
            <v>44044</v>
          </cell>
          <cell r="F1001" t="str">
            <v>MERCADO LIBRE</v>
          </cell>
          <cell r="G1001" t="str">
            <v>01_MATERIALES</v>
          </cell>
          <cell r="H1001">
            <v>0</v>
          </cell>
          <cell r="J1001" t="str">
            <v>https://articulo.mercadolibre.com.ar/MLA-662600533-bomba-centrifuga-elevadora-cp-200-3hp-trifasica-pedrollo-_JM?searchVariation=54336247401&amp;quantity=1&amp;variation=54336247401#searchVariation=54336247401&amp;position=12&amp;type=item&amp;tracking_id=fb98344a-3ae5-4f15-b3b6-e641404871ec</v>
          </cell>
        </row>
        <row r="1002">
          <cell r="A1002" t="str">
            <v>I2089</v>
          </cell>
          <cell r="B1002" t="str">
            <v>Presostato hasta 4 kg/cm2</v>
          </cell>
          <cell r="C1002" t="str">
            <v>u</v>
          </cell>
          <cell r="D1002">
            <v>4214.8760000000002</v>
          </cell>
          <cell r="E1002">
            <v>44044</v>
          </cell>
          <cell r="F1002" t="str">
            <v>MERCADO LIBRE</v>
          </cell>
          <cell r="G1002" t="str">
            <v>01_MATERIALES</v>
          </cell>
          <cell r="H1002">
            <v>0</v>
          </cell>
          <cell r="J1002" t="str">
            <v>https://articulo.mercadolibre.com.ar/MLA-843034789-presostato-pcalefaccioncaldera-pc-2004-3c-de-05-a-4-kg-_JM?quantity=1#position=5&amp;type=item&amp;tracking_id=4a12eee9-0f06-4e04-b5b7-09f15e4b6064</v>
          </cell>
        </row>
        <row r="1003">
          <cell r="A1003" t="str">
            <v>I2090</v>
          </cell>
          <cell r="B1003" t="str">
            <v>Manómetro hasta 4 kg/cm2</v>
          </cell>
          <cell r="C1003" t="str">
            <v>u</v>
          </cell>
          <cell r="D1003">
            <v>366.94209999999998</v>
          </cell>
          <cell r="E1003">
            <v>44044</v>
          </cell>
          <cell r="F1003" t="str">
            <v>MERCADO LIBRE</v>
          </cell>
          <cell r="G1003" t="str">
            <v>01_MATERIALES</v>
          </cell>
          <cell r="H1003">
            <v>0</v>
          </cell>
          <cell r="J1003" t="str">
            <v>https://articulo.mercadolibre.com.ar/MLA-628003622-manometro-4-kg-63mm-rosca-14-inferior-gas-aire-agua-beyca-_JM?quantity=1#position=25&amp;type=item&amp;tracking_id=37f31684-589b-4ebf-83cf-4363bacad2bd</v>
          </cell>
        </row>
        <row r="1004">
          <cell r="A1004" t="str">
            <v>I2091</v>
          </cell>
          <cell r="B1004" t="str">
            <v>Vidrio Laminado Blindex 4+4mm Inc. Pvb 0.76mm</v>
          </cell>
          <cell r="C1004" t="str">
            <v>m2</v>
          </cell>
          <cell r="D1004">
            <v>4291.7354999999998</v>
          </cell>
          <cell r="E1004">
            <v>44044</v>
          </cell>
          <cell r="F1004" t="str">
            <v>SIN FUENTE</v>
          </cell>
          <cell r="G1004" t="str">
            <v>01_MATERIALES</v>
          </cell>
          <cell r="H1004">
            <v>0</v>
          </cell>
          <cell r="J1004" t="str">
            <v>https://articulo.mercadolibre.com.ar/MLA-828886948-vidrio-laminado-blindex-44mm-inc-pvb-076mm-_JM?quantity=1#position=2&amp;type=item&amp;tracking_id=ae4e12f5-f5f8-43dd-8f7e-1e6a2c3057c6</v>
          </cell>
        </row>
        <row r="1005">
          <cell r="A1005" t="str">
            <v>I2092</v>
          </cell>
          <cell r="B1005" t="str">
            <v>Movilizacion De Grua</v>
          </cell>
          <cell r="C1005" t="str">
            <v>u</v>
          </cell>
          <cell r="D1005">
            <v>1650822.1600000001</v>
          </cell>
          <cell r="E1005">
            <v>44005.523287037038</v>
          </cell>
          <cell r="F1005" t="str">
            <v>SIN FUENTE</v>
          </cell>
          <cell r="G1005" t="str">
            <v>04_SUBCONTRATOS</v>
          </cell>
          <cell r="H1005" t="str">
            <v>ALQUILER DE EQUIPOS</v>
          </cell>
          <cell r="J1005">
            <v>21268</v>
          </cell>
        </row>
        <row r="1006">
          <cell r="A1006" t="str">
            <v>I2093</v>
          </cell>
          <cell r="B1006" t="str">
            <v>Capataz</v>
          </cell>
          <cell r="C1006" t="str">
            <v>mes</v>
          </cell>
          <cell r="D1006">
            <v>170764</v>
          </cell>
          <cell r="E1006">
            <v>44062</v>
          </cell>
          <cell r="F1006" t="str">
            <v>SIN FUENTE</v>
          </cell>
          <cell r="G1006" t="str">
            <v>02_MANO_DE_OBRA</v>
          </cell>
          <cell r="H1006" t="str">
            <v>PERSONAL NO OBRERO</v>
          </cell>
          <cell r="J1006">
            <v>2200</v>
          </cell>
        </row>
        <row r="1007">
          <cell r="A1007" t="str">
            <v>I2094</v>
          </cell>
          <cell r="B1007" t="str">
            <v>Administrativo de obra</v>
          </cell>
          <cell r="C1007" t="str">
            <v>mes</v>
          </cell>
          <cell r="D1007">
            <v>69858</v>
          </cell>
          <cell r="E1007">
            <v>44062</v>
          </cell>
          <cell r="F1007" t="str">
            <v>SIN FUENTE</v>
          </cell>
          <cell r="G1007" t="str">
            <v>01_MATERIALES</v>
          </cell>
          <cell r="H1007" t="str">
            <v>PERSONAL NO OBRERO</v>
          </cell>
          <cell r="J1007">
            <v>900</v>
          </cell>
        </row>
        <row r="1008">
          <cell r="A1008" t="str">
            <v>I2095</v>
          </cell>
          <cell r="B1008" t="str">
            <v>Técnico MMO</v>
          </cell>
          <cell r="C1008" t="str">
            <v>mes</v>
          </cell>
          <cell r="D1008">
            <v>73739</v>
          </cell>
          <cell r="E1008">
            <v>44062</v>
          </cell>
          <cell r="F1008" t="str">
            <v>SIN FUENTE</v>
          </cell>
          <cell r="G1008" t="str">
            <v>01_MATERIALES</v>
          </cell>
          <cell r="H1008" t="str">
            <v>PERSONAL NO OBRERO</v>
          </cell>
          <cell r="J1008">
            <v>950</v>
          </cell>
        </row>
        <row r="1009">
          <cell r="A1009" t="str">
            <v>I2096</v>
          </cell>
          <cell r="B1009" t="str">
            <v>Arquitecto Jr.</v>
          </cell>
          <cell r="C1009" t="str">
            <v>mes</v>
          </cell>
          <cell r="D1009">
            <v>93144</v>
          </cell>
          <cell r="E1009">
            <v>44062</v>
          </cell>
          <cell r="F1009" t="str">
            <v>SIN FUENTE</v>
          </cell>
          <cell r="G1009" t="str">
            <v>01_MATERIALES</v>
          </cell>
          <cell r="H1009" t="str">
            <v>PERSONAL NO OBRERO</v>
          </cell>
          <cell r="J1009">
            <v>1200</v>
          </cell>
        </row>
        <row r="1010">
          <cell r="A1010" t="str">
            <v>I2097</v>
          </cell>
          <cell r="B1010" t="str">
            <v>Escritorio para oficina móvil</v>
          </cell>
          <cell r="C1010" t="str">
            <v>u</v>
          </cell>
          <cell r="D1010">
            <v>3480.8182000000002</v>
          </cell>
          <cell r="E1010">
            <v>44044</v>
          </cell>
          <cell r="F1010" t="str">
            <v>MERCADO LIBRE</v>
          </cell>
          <cell r="G1010" t="str">
            <v>01_MATERIALES</v>
          </cell>
          <cell r="H1010" t="str">
            <v>SERVICIOS OBRADOR</v>
          </cell>
          <cell r="J1010" t="str">
            <v>https://articulo.mercadolibre.com.ar/MLA-753538661-escritorio-2-cajones-oficina-organizador-_JM?variation=30102582532&amp;quantity=1#reco_item_pos=1&amp;reco_backend=machinalis-seller-items-pdp&amp;reco_backend_type=low_level&amp;reco_client=vip-seller_items-above&amp;reco_id=5f68aa00-6488-42bd-84ea-74fc9ecd9d0f</v>
          </cell>
        </row>
        <row r="1011">
          <cell r="A1011" t="str">
            <v>I2098</v>
          </cell>
          <cell r="B1011" t="str">
            <v>Silla plástica para oficina móvil</v>
          </cell>
          <cell r="C1011" t="str">
            <v>u</v>
          </cell>
          <cell r="D1011">
            <v>1561.9835</v>
          </cell>
          <cell r="E1011">
            <v>44044</v>
          </cell>
          <cell r="F1011" t="str">
            <v>MERCADO LIBRE</v>
          </cell>
          <cell r="G1011" t="str">
            <v>01_MATERIALES</v>
          </cell>
          <cell r="H1011" t="str">
            <v>SERVICIOS OBRADOR</v>
          </cell>
          <cell r="J1011" t="str">
            <v>https://articulo.mercadolibre.com.ar/MLA-735022312-silla-oficina-plastica-fija-apilable-iglesias-sala-espera-recepcion-cascos-de-gran-espesor-garantia-de-fabrica-_JM?searchVariation=25203158516&amp;quantity=1&amp;variation=25203158516#searchVariation=25203158516&amp;position=27&amp;type=item&amp;tracking_id=4d22439f-7e44-4355-8dda-98dac6890dac</v>
          </cell>
        </row>
        <row r="1012">
          <cell r="A1012" t="str">
            <v>I2099</v>
          </cell>
          <cell r="B1012" t="str">
            <v>Biblioteca Baja 1.20 Escritorio Mueble Oficina</v>
          </cell>
          <cell r="C1012" t="str">
            <v>u</v>
          </cell>
          <cell r="D1012">
            <v>5776.8594999999996</v>
          </cell>
          <cell r="E1012">
            <v>44044</v>
          </cell>
          <cell r="F1012" t="str">
            <v>MERCADO LIBRE</v>
          </cell>
          <cell r="G1012" t="str">
            <v>01_MATERIALES</v>
          </cell>
          <cell r="H1012" t="str">
            <v>SERVICIOS OBRADOR</v>
          </cell>
          <cell r="J1012" t="str">
            <v>https://articulo.mercadolibre.com.ar/MLA-700654845-biblioteca-baja-120-escritorio-mueble-oficina-007-alba-002-_JM?searchVariation=30851864976&amp;quantity=1&amp;variation=30851864976#searchVariation=30851864976&amp;position=4&amp;type=item&amp;tracking_id=9cace8df-1013-4d63-9bd5-4051ad0c40cb</v>
          </cell>
        </row>
        <row r="1013">
          <cell r="A1013" t="str">
            <v>I2100</v>
          </cell>
          <cell r="B1013" t="str">
            <v>Toyota Hilux 2.8 Cd Srx 177cv 4x4 At (Diesel) (300 km/día)</v>
          </cell>
          <cell r="C1013" t="str">
            <v>hs</v>
          </cell>
          <cell r="D1013">
            <v>680.91301708251353</v>
          </cell>
          <cell r="E1013">
            <v>44062</v>
          </cell>
          <cell r="F1013" t="str">
            <v>Maquinas</v>
          </cell>
          <cell r="G1013" t="str">
            <v>03_EQUIPOS</v>
          </cell>
          <cell r="H1013" t="str">
            <v>COSTO</v>
          </cell>
          <cell r="J1013" t="str">
            <v>E44</v>
          </cell>
        </row>
        <row r="1014">
          <cell r="A1014" t="str">
            <v>I2101</v>
          </cell>
          <cell r="B1014" t="str">
            <v>Notebook i7 Lenovo</v>
          </cell>
          <cell r="C1014" t="str">
            <v>u</v>
          </cell>
          <cell r="D1014">
            <v>119822.314</v>
          </cell>
          <cell r="E1014">
            <v>44044</v>
          </cell>
          <cell r="F1014" t="str">
            <v>MERCADO LIBRE</v>
          </cell>
          <cell r="G1014" t="str">
            <v>01_MATERIALES</v>
          </cell>
          <cell r="H1014" t="str">
            <v>SERVICIOS OBRADOR</v>
          </cell>
          <cell r="J1014" t="str">
            <v>https://articulo.mercadolibre.com.ar/MLA-853436725-notebook-lenovo-v15-core-i7-10ma-gen-1tb-ssd-240gb-12gb-_JM?searchVariation=55218915918&amp;quantity=1&amp;variation=55218915918#searchVariation=55218915918&amp;position=1&amp;type=item&amp;tracking_id=4565eece-eafa-479f-ad3e-874ade05b9ce</v>
          </cell>
        </row>
        <row r="1015">
          <cell r="A1015" t="str">
            <v>I2102</v>
          </cell>
          <cell r="B1015" t="str">
            <v>Dispenser de agua</v>
          </cell>
          <cell r="C1015" t="str">
            <v>u</v>
          </cell>
          <cell r="D1015">
            <v>16115.702499999999</v>
          </cell>
          <cell r="E1015">
            <v>44044</v>
          </cell>
          <cell r="F1015" t="str">
            <v>MERCADO LIBRE</v>
          </cell>
          <cell r="G1015" t="str">
            <v>01_MATERIALES</v>
          </cell>
          <cell r="H1015" t="str">
            <v>SERVICIOS OBRADOR</v>
          </cell>
          <cell r="J1015" t="str">
            <v>https://www.mercadolibre.com.ar/dispenser-de-agua-humma-compact-red-blanco-220v/p/MLA15202848?source=search#searchVariation=MLA15202848&amp;position=1&amp;type=product&amp;tracking_id=a7355c0e-e667-45e3-a0c8-06af1ad70419</v>
          </cell>
        </row>
        <row r="1016">
          <cell r="A1016" t="str">
            <v>I2103</v>
          </cell>
          <cell r="B1016" t="str">
            <v>Celular para obrador</v>
          </cell>
          <cell r="C1016" t="str">
            <v>u</v>
          </cell>
          <cell r="D1016">
            <v>27167</v>
          </cell>
          <cell r="E1016">
            <v>44009.838460648149</v>
          </cell>
          <cell r="F1016" t="str">
            <v>SIN FUENTE</v>
          </cell>
          <cell r="G1016" t="str">
            <v>01_MATERIALES</v>
          </cell>
          <cell r="H1016" t="str">
            <v>SERVICIOS OBRADOR</v>
          </cell>
          <cell r="J1016">
            <v>350</v>
          </cell>
        </row>
        <row r="1017">
          <cell r="A1017" t="str">
            <v>I2104</v>
          </cell>
          <cell r="B1017" t="str">
            <v>Línea para celular</v>
          </cell>
          <cell r="C1017" t="str">
            <v>mes</v>
          </cell>
          <cell r="D1017">
            <v>931.44</v>
          </cell>
          <cell r="E1017">
            <v>44009.838460648149</v>
          </cell>
          <cell r="F1017" t="str">
            <v>SIN FUENTE</v>
          </cell>
          <cell r="G1017" t="str">
            <v>01_MATERIALES</v>
          </cell>
          <cell r="H1017" t="str">
            <v>SERVICIOS OBRADOR</v>
          </cell>
          <cell r="J1017">
            <v>12</v>
          </cell>
        </row>
        <row r="1018">
          <cell r="A1018" t="str">
            <v>I2105</v>
          </cell>
          <cell r="B1018" t="str">
            <v>Flete oficina móvil</v>
          </cell>
          <cell r="C1018" t="str">
            <v>u</v>
          </cell>
          <cell r="D1018">
            <v>19405</v>
          </cell>
          <cell r="E1018">
            <v>44062</v>
          </cell>
          <cell r="F1018" t="str">
            <v>SIN FUENTE</v>
          </cell>
          <cell r="G1018" t="str">
            <v>01_MATERIALES</v>
          </cell>
          <cell r="H1018">
            <v>0</v>
          </cell>
          <cell r="J1018">
            <v>250</v>
          </cell>
        </row>
        <row r="1019">
          <cell r="A1019" t="str">
            <v>I2106</v>
          </cell>
          <cell r="B1019" t="str">
            <v>Bidón de agua potable 24 litros</v>
          </cell>
          <cell r="C1019" t="str">
            <v>u</v>
          </cell>
          <cell r="D1019">
            <v>247.9256</v>
          </cell>
          <cell r="E1019">
            <v>44044</v>
          </cell>
          <cell r="F1019" t="str">
            <v>MERCADO LIBRE</v>
          </cell>
          <cell r="G1019" t="str">
            <v>01_MATERIALES</v>
          </cell>
          <cell r="H1019">
            <v>0</v>
          </cell>
          <cell r="J1019" t="str">
            <v>https://articulo.mercadolibre.com.ar/MLA-675250919-agua-bidon-20-litros-el-cantaro-bajo-sodio-envio-sin-cargo-_JM?quantity=1#position=1&amp;type=pad&amp;tracking_id=9bf03abb-de44-4f36-9a65-1326093c8617&amp;is_advertising=true&amp;ad_domain=VQCATCORE_LST&amp;ad_position=1&amp;ad_click_id=NDVhYmM1ZGEtZjI5My00MmQwLTg5ZTQtMGZhZjIxMTMzM2Iz</v>
          </cell>
        </row>
        <row r="1020">
          <cell r="A1020" t="str">
            <v>I2107</v>
          </cell>
          <cell r="B1020" t="str">
            <v>Impresora A3 multifunción HP OfficeJet 7740 con wifi 110V/220V blanca y negra</v>
          </cell>
          <cell r="C1020" t="str">
            <v>u</v>
          </cell>
          <cell r="D1020">
            <v>23801.396700000001</v>
          </cell>
          <cell r="E1020">
            <v>44044</v>
          </cell>
          <cell r="F1020" t="str">
            <v>MERCADO LIBRE</v>
          </cell>
          <cell r="G1020" t="str">
            <v>01_MATERIALES</v>
          </cell>
          <cell r="H1020">
            <v>0</v>
          </cell>
          <cell r="J1020" t="str">
            <v>https://www.mercadolibre.com.ar/impresora-a-color-multifuncion-hp-officejet-7740-con-wifi-110v220v-blanca-y-negra/p/MLA7975193?source=search#searchVariation=MLA7975193&amp;position=1&amp;type=product&amp;tracking_id=1b800b37-5a72-4ac4-bf3d-b2ee0f1a938b</v>
          </cell>
        </row>
        <row r="1021">
          <cell r="A1021" t="str">
            <v>I2108</v>
          </cell>
          <cell r="B1021" t="str">
            <v>Peaje retiro de suelos</v>
          </cell>
          <cell r="C1021" t="str">
            <v>u</v>
          </cell>
          <cell r="D1021">
            <v>120</v>
          </cell>
          <cell r="E1021">
            <v>44009.848101851851</v>
          </cell>
          <cell r="F1021" t="str">
            <v>SIN FUENTE</v>
          </cell>
          <cell r="G1021" t="str">
            <v>01_MATERIALES</v>
          </cell>
          <cell r="H1021">
            <v>0</v>
          </cell>
          <cell r="J1021" t="str">
            <v>SIN CÓDIGO</v>
          </cell>
        </row>
        <row r="1022">
          <cell r="A1022" t="str">
            <v>I2109</v>
          </cell>
          <cell r="B1022" t="str">
            <v>Cat 320 200 HP (Costo Fijo)</v>
          </cell>
          <cell r="C1022" t="str">
            <v>hs</v>
          </cell>
          <cell r="D1022">
            <v>1692.116</v>
          </cell>
          <cell r="E1022">
            <v>44062</v>
          </cell>
          <cell r="F1022" t="str">
            <v>Maquinas</v>
          </cell>
          <cell r="G1022" t="str">
            <v>03_EQUIPOS</v>
          </cell>
          <cell r="H1022" t="str">
            <v>Costo Fijo</v>
          </cell>
          <cell r="J1022" t="str">
            <v>E12</v>
          </cell>
        </row>
        <row r="1023">
          <cell r="A1023" t="str">
            <v>I2110</v>
          </cell>
          <cell r="B1023" t="str">
            <v>Cat 320 200 HP (Costo Variable)</v>
          </cell>
          <cell r="C1023" t="str">
            <v>hs</v>
          </cell>
          <cell r="D1023">
            <v>2779.6435000000001</v>
          </cell>
          <cell r="E1023">
            <v>44062</v>
          </cell>
          <cell r="F1023" t="str">
            <v>Maquinas</v>
          </cell>
          <cell r="G1023" t="str">
            <v>03_EQUIPOS</v>
          </cell>
          <cell r="H1023" t="str">
            <v>Costo Variable</v>
          </cell>
          <cell r="J1023" t="str">
            <v>E12</v>
          </cell>
        </row>
        <row r="1024">
          <cell r="A1024" t="str">
            <v>I2111</v>
          </cell>
          <cell r="B1024" t="str">
            <v>Camion Tatoo 15-18 M3 (Costo Fijo)</v>
          </cell>
          <cell r="C1024" t="str">
            <v>hs</v>
          </cell>
          <cell r="D1024">
            <v>1592.7623999999998</v>
          </cell>
          <cell r="E1024">
            <v>44062</v>
          </cell>
          <cell r="F1024" t="str">
            <v>Maquinas</v>
          </cell>
          <cell r="G1024" t="str">
            <v>03_EQUIPOS</v>
          </cell>
          <cell r="H1024" t="str">
            <v>Costo Fijo</v>
          </cell>
          <cell r="J1024" t="str">
            <v>E0003</v>
          </cell>
        </row>
        <row r="1025">
          <cell r="A1025" t="str">
            <v>I2112</v>
          </cell>
          <cell r="B1025" t="str">
            <v>Camion Tatoo 15-18 M3 (Costo Variable)</v>
          </cell>
          <cell r="C1025" t="str">
            <v>hs</v>
          </cell>
          <cell r="D1025">
            <v>1531.4233553719007</v>
          </cell>
          <cell r="E1025">
            <v>44062</v>
          </cell>
          <cell r="F1025" t="str">
            <v>Maquinas</v>
          </cell>
          <cell r="G1025" t="str">
            <v>03_EQUIPOS</v>
          </cell>
          <cell r="H1025" t="str">
            <v>Costo Variable</v>
          </cell>
          <cell r="J1025" t="str">
            <v>E0003</v>
          </cell>
        </row>
        <row r="1026">
          <cell r="A1026" t="str">
            <v>I2113</v>
          </cell>
          <cell r="B1026" t="str">
            <v>Servicio de Arenado</v>
          </cell>
          <cell r="C1026" t="str">
            <v>día</v>
          </cell>
          <cell r="D1026">
            <v>10000</v>
          </cell>
          <cell r="E1026">
            <v>43985</v>
          </cell>
          <cell r="F1026" t="str">
            <v>SIN FUENTE</v>
          </cell>
          <cell r="G1026" t="str">
            <v>04_SUBCONTRATOS</v>
          </cell>
          <cell r="H1026" t="str">
            <v>ALQUILER DE EQUIPOS</v>
          </cell>
          <cell r="J1026" t="str">
            <v>SIN CÓDIGO</v>
          </cell>
        </row>
        <row r="1027">
          <cell r="A1027" t="str">
            <v>I2114</v>
          </cell>
          <cell r="B1027" t="str">
            <v>Servicio de Hidrolavado</v>
          </cell>
          <cell r="C1027" t="str">
            <v>día</v>
          </cell>
          <cell r="D1027">
            <v>13000</v>
          </cell>
          <cell r="E1027">
            <v>43985</v>
          </cell>
          <cell r="F1027" t="str">
            <v>SIN FUENTE</v>
          </cell>
          <cell r="G1027" t="str">
            <v>04_SUBCONTRATOS</v>
          </cell>
          <cell r="H1027" t="str">
            <v>ALQUILER DE EQUIPOS</v>
          </cell>
          <cell r="J1027" t="str">
            <v>SIN CÓDIGO</v>
          </cell>
        </row>
        <row r="1028">
          <cell r="A1028" t="str">
            <v>I2115</v>
          </cell>
          <cell r="B1028" t="str">
            <v>Bobcat W (Costo Fijo)</v>
          </cell>
          <cell r="C1028" t="str">
            <v>hs</v>
          </cell>
          <cell r="D1028">
            <v>442.43400000000003</v>
          </cell>
          <cell r="E1028">
            <v>44062</v>
          </cell>
          <cell r="F1028" t="str">
            <v>Maquinas</v>
          </cell>
          <cell r="G1028" t="str">
            <v>03_EQUIPOS</v>
          </cell>
          <cell r="H1028" t="str">
            <v>Costo Fijo</v>
          </cell>
          <cell r="J1028" t="str">
            <v>E11</v>
          </cell>
        </row>
        <row r="1029">
          <cell r="A1029" t="str">
            <v>I2116</v>
          </cell>
          <cell r="B1029" t="str">
            <v>Bobcat W (Costo Variable)</v>
          </cell>
          <cell r="C1029" t="str">
            <v>hs</v>
          </cell>
          <cell r="D1029">
            <v>713.17384297520664</v>
          </cell>
          <cell r="E1029">
            <v>44062</v>
          </cell>
          <cell r="F1029" t="str">
            <v>Maquinas</v>
          </cell>
          <cell r="G1029" t="str">
            <v>03_EQUIPOS</v>
          </cell>
          <cell r="H1029" t="str">
            <v>Costo Variable</v>
          </cell>
          <cell r="J1029" t="str">
            <v>E11</v>
          </cell>
        </row>
        <row r="1030">
          <cell r="A1030" t="str">
            <v>I2117</v>
          </cell>
          <cell r="B1030" t="str">
            <v>Bobcat W (Costo)</v>
          </cell>
          <cell r="C1030" t="str">
            <v>hs</v>
          </cell>
          <cell r="D1030">
            <v>1155.6078429752067</v>
          </cell>
          <cell r="E1030">
            <v>44062</v>
          </cell>
          <cell r="F1030" t="str">
            <v>Maquinas</v>
          </cell>
          <cell r="G1030" t="str">
            <v>03_EQUIPOS</v>
          </cell>
          <cell r="H1030" t="str">
            <v>Costo</v>
          </cell>
          <cell r="J1030" t="str">
            <v>E11</v>
          </cell>
        </row>
        <row r="1031">
          <cell r="A1031" t="str">
            <v>I2118</v>
          </cell>
          <cell r="B1031" t="str">
            <v>Separador para barras de acero diam 6,8, 10 y 12 (1550 un)</v>
          </cell>
          <cell r="C1031" t="str">
            <v>u</v>
          </cell>
          <cell r="D1031">
            <v>2.3580999999999999</v>
          </cell>
          <cell r="E1031">
            <v>44044</v>
          </cell>
          <cell r="F1031" t="str">
            <v>MERCADO LIBRE</v>
          </cell>
          <cell r="G1031" t="str">
            <v>01_MATERIALES</v>
          </cell>
          <cell r="H1031" t="str">
            <v>PLÁSTICOS</v>
          </cell>
          <cell r="J1031" t="str">
            <v>https://articulo.mercadolibre.com.ar/MLA-653580532-separador-caballete-rapi20-plastico-reiner-hormigon-x-1500u-_JM?quantity=1#position=5&amp;type=item&amp;tracking_id=bb7eed95-25f5-4b8d-a718-2edb06697fc1</v>
          </cell>
        </row>
        <row r="1032">
          <cell r="A1032" t="str">
            <v>I2119</v>
          </cell>
          <cell r="B1032" t="str">
            <v>Antisol x 200 litros (rinde 0,2 litros/m2)</v>
          </cell>
          <cell r="C1032" t="str">
            <v>litro</v>
          </cell>
          <cell r="D1032">
            <v>79.793400000000005</v>
          </cell>
          <cell r="E1032">
            <v>44044</v>
          </cell>
          <cell r="F1032" t="str">
            <v>MERCADO LIBRE</v>
          </cell>
          <cell r="G1032" t="str">
            <v>01_MATERIALES</v>
          </cell>
          <cell r="H1032" t="str">
            <v>PRODUCTOS QUIMICOS</v>
          </cell>
          <cell r="J1032" t="str">
            <v>https://articulo.mercadolibre.com.ar/MLA-849173359-antisol-normalizado-x-200lts-curado-hormigon-tecnopalermo-_JM?quantity=1#position=1&amp;type=item&amp;tracking_id=90decff4-64bc-47d8-bf81-0d676e1e02bc</v>
          </cell>
        </row>
        <row r="1033">
          <cell r="A1033" t="str">
            <v>I2120</v>
          </cell>
          <cell r="B1033" t="str">
            <v>Subcontrato de arenado e hidrolavado (6762 m2) sin andamios</v>
          </cell>
          <cell r="C1033" t="str">
            <v>gl</v>
          </cell>
          <cell r="D1033">
            <v>10000000</v>
          </cell>
          <cell r="E1033">
            <v>44022.637916666667</v>
          </cell>
          <cell r="F1033" t="str">
            <v>HidroClean</v>
          </cell>
          <cell r="G1033" t="str">
            <v>01_MATERIALES</v>
          </cell>
          <cell r="H1033">
            <v>0</v>
          </cell>
          <cell r="J1033" t="str">
            <v>SIN CÓDIGO</v>
          </cell>
        </row>
        <row r="1034">
          <cell r="A1034" t="str">
            <v>I2121</v>
          </cell>
          <cell r="B1034" t="str">
            <v>Pintura sobre estructura metálica La Plata (7511,60 m2)</v>
          </cell>
          <cell r="C1034" t="str">
            <v>gl</v>
          </cell>
          <cell r="D1034">
            <v>27500000</v>
          </cell>
          <cell r="E1034">
            <v>44022.637916666667</v>
          </cell>
          <cell r="F1034" t="str">
            <v>HidroClean</v>
          </cell>
          <cell r="G1034" t="str">
            <v>01_MATERIALES</v>
          </cell>
          <cell r="H1034">
            <v>0</v>
          </cell>
          <cell r="J1034" t="str">
            <v>SIN CÓDIGO</v>
          </cell>
        </row>
        <row r="1035">
          <cell r="A1035" t="str">
            <v>I2122</v>
          </cell>
          <cell r="B1035" t="str">
            <v>Compra de pantalla protectora de 3,23 m de ancho x 25 mts de largo y 3 mts de alto (alquiler = Valor / 13 meses)</v>
          </cell>
          <cell r="C1035" t="str">
            <v>u</v>
          </cell>
          <cell r="D1035">
            <v>1746450</v>
          </cell>
          <cell r="E1035">
            <v>44062</v>
          </cell>
          <cell r="F1035" t="str">
            <v>SIN FUENTE</v>
          </cell>
          <cell r="G1035" t="str">
            <v>01_MATERIALES</v>
          </cell>
          <cell r="H1035">
            <v>0</v>
          </cell>
          <cell r="J1035">
            <v>22500</v>
          </cell>
        </row>
        <row r="1036">
          <cell r="A1036" t="str">
            <v>I2123</v>
          </cell>
          <cell r="B1036" t="str">
            <v>Sellador SikaSil E300 x 300 cc</v>
          </cell>
          <cell r="C1036" t="str">
            <v>u</v>
          </cell>
          <cell r="D1036">
            <v>379.33879999999999</v>
          </cell>
          <cell r="E1036">
            <v>44044</v>
          </cell>
          <cell r="F1036" t="str">
            <v>MERCADO LIBRE</v>
          </cell>
          <cell r="G1036" t="str">
            <v>01_MATERIALES</v>
          </cell>
          <cell r="H1036">
            <v>0</v>
          </cell>
          <cell r="J1036" t="str">
            <v>https://articulo.mercadolibre.com.ar/MLA-634734543-sellador-sika-silicona-sikasil-e-300-cc-_JM#position=21&amp;type=item&amp;tracking_id=53287efc-d981-4d89-8f4c-1538285b8fbd</v>
          </cell>
        </row>
        <row r="1037">
          <cell r="A1037" t="str">
            <v>I2124</v>
          </cell>
          <cell r="B1037" t="str">
            <v>Caja toma de agua</v>
          </cell>
          <cell r="C1037" t="str">
            <v>u</v>
          </cell>
          <cell r="D1037">
            <v>1500</v>
          </cell>
          <cell r="E1037">
            <v>44029.638009259259</v>
          </cell>
          <cell r="F1037" t="str">
            <v>SIN FUENTE</v>
          </cell>
          <cell r="G1037" t="str">
            <v>01_MATERIALES</v>
          </cell>
          <cell r="H1037">
            <v>0</v>
          </cell>
          <cell r="J1037" t="str">
            <v>SIN CÓDIGO</v>
          </cell>
        </row>
        <row r="1038">
          <cell r="A1038" t="str">
            <v>I2125</v>
          </cell>
          <cell r="B1038" t="str">
            <v>Reja de protección de bajadas (12 kg/m2)</v>
          </cell>
          <cell r="C1038" t="str">
            <v>m2</v>
          </cell>
          <cell r="D1038">
            <v>4657.2000000000007</v>
          </cell>
          <cell r="E1038">
            <v>44062</v>
          </cell>
          <cell r="F1038" t="str">
            <v>SIN FUENTE</v>
          </cell>
          <cell r="G1038" t="str">
            <v>01_MATERIALES</v>
          </cell>
          <cell r="H1038">
            <v>0</v>
          </cell>
          <cell r="J1038">
            <v>5</v>
          </cell>
        </row>
        <row r="1039">
          <cell r="A1039" t="str">
            <v>I2126</v>
          </cell>
          <cell r="B1039" t="str">
            <v>Caño cámara HF 6"</v>
          </cell>
          <cell r="C1039" t="str">
            <v>u</v>
          </cell>
          <cell r="D1039">
            <v>5000</v>
          </cell>
          <cell r="E1039">
            <v>44026</v>
          </cell>
          <cell r="F1039" t="str">
            <v>SIN FUENTE</v>
          </cell>
          <cell r="G1039" t="str">
            <v>01_MATERIALES</v>
          </cell>
          <cell r="H1039">
            <v>0</v>
          </cell>
          <cell r="J1039" t="str">
            <v>SIN CÓDIGO</v>
          </cell>
        </row>
        <row r="1040">
          <cell r="A1040" t="str">
            <v>I2127</v>
          </cell>
          <cell r="B1040" t="str">
            <v>TUBO PEAD 110 MM x 6.6</v>
          </cell>
          <cell r="C1040" t="str">
            <v>ml</v>
          </cell>
          <cell r="D1040">
            <v>527.81600000000003</v>
          </cell>
          <cell r="E1040">
            <v>44062</v>
          </cell>
          <cell r="F1040" t="str">
            <v>INGEMAR comercial@ingemar.com.ar</v>
          </cell>
          <cell r="G1040" t="str">
            <v>01_MATERIALES</v>
          </cell>
          <cell r="H1040">
            <v>0</v>
          </cell>
          <cell r="J1040">
            <v>6.8</v>
          </cell>
        </row>
        <row r="1041">
          <cell r="A1041" t="str">
            <v>I2128</v>
          </cell>
          <cell r="B1041" t="str">
            <v>Marco y Tapa Boca de desague 40x40</v>
          </cell>
          <cell r="C1041" t="str">
            <v>u</v>
          </cell>
          <cell r="D1041">
            <v>2500</v>
          </cell>
          <cell r="E1041">
            <v>44026</v>
          </cell>
          <cell r="F1041" t="str">
            <v>SIN FUENTE</v>
          </cell>
          <cell r="G1041" t="str">
            <v>01_MATERIALES</v>
          </cell>
          <cell r="H1041">
            <v>0</v>
          </cell>
          <cell r="J1041" t="str">
            <v>SIN CÓDIGO</v>
          </cell>
        </row>
        <row r="1042">
          <cell r="A1042" t="str">
            <v>I2129</v>
          </cell>
          <cell r="B1042" t="str">
            <v>Azulejos 20x20</v>
          </cell>
          <cell r="C1042" t="str">
            <v>m2</v>
          </cell>
          <cell r="D1042">
            <v>537.19010000000003</v>
          </cell>
          <cell r="E1042">
            <v>44044</v>
          </cell>
          <cell r="F1042" t="str">
            <v>MERCADO LIBRE</v>
          </cell>
          <cell r="G1042" t="str">
            <v>01_MATERIALES</v>
          </cell>
          <cell r="H1042">
            <v>0</v>
          </cell>
          <cell r="J1042" t="str">
            <v>https://articulo.mercadolibre.com.ar/MLA-810892004-ceramica-20x20-blanco-semimate-pack-x10-_JM?searchVariation=42370274402&amp;quantity=1&amp;variation=42370274402#searchVariation=42370274402&amp;position=10&amp;type=item&amp;tracking_id=2e1f7ef0-d007-43df-bfdb-f0b4184004cc</v>
          </cell>
        </row>
        <row r="1043">
          <cell r="A1043" t="str">
            <v>I2130</v>
          </cell>
          <cell r="B1043" t="str">
            <v>Revestimiento 28x45 cm blanco vitrificado</v>
          </cell>
          <cell r="C1043" t="str">
            <v>m2</v>
          </cell>
          <cell r="D1043">
            <v>797.52070000000003</v>
          </cell>
          <cell r="E1043">
            <v>44044</v>
          </cell>
          <cell r="F1043" t="str">
            <v>SIN FUENTE</v>
          </cell>
          <cell r="G1043" t="str">
            <v>01_MATERIALES</v>
          </cell>
          <cell r="H1043">
            <v>0</v>
          </cell>
          <cell r="J1043" t="str">
            <v>https://articulo.mercadolibre.com.ar/MLA-754996370-revestimiento-pared-cocina-axela-blanco-28x45-mt2-_JM?searchVariation=38312275978&amp;quantity=1&amp;variation=38312275978#searchVariation=38312275978&amp;position=6&amp;type=item&amp;tracking_id=54207607-5d42-4cf2-897e-60f89d476cb2</v>
          </cell>
        </row>
        <row r="1044">
          <cell r="A1044" t="str">
            <v>I2131</v>
          </cell>
          <cell r="B1044" t="str">
            <v>Loseta premoldeada en paso a nivel 774 x 1150</v>
          </cell>
          <cell r="C1044" t="str">
            <v>m2</v>
          </cell>
          <cell r="D1044">
            <v>22559.330412313222</v>
          </cell>
          <cell r="E1044">
            <v>44032.380277777775</v>
          </cell>
          <cell r="F1044" t="str">
            <v>PREMOLDEADOS ARGENTINOS</v>
          </cell>
          <cell r="G1044" t="str">
            <v>01_MATERIALES</v>
          </cell>
          <cell r="H1044">
            <v>0</v>
          </cell>
          <cell r="J1044" t="str">
            <v>COTIZACION ENE-20</v>
          </cell>
        </row>
        <row r="1045">
          <cell r="A1045" t="str">
            <v>I2132</v>
          </cell>
          <cell r="B1045" t="str">
            <v>Vigueta pretensada</v>
          </cell>
          <cell r="C1045" t="str">
            <v>ml</v>
          </cell>
          <cell r="D1045">
            <v>232.43799999999999</v>
          </cell>
          <cell r="E1045">
            <v>44044</v>
          </cell>
          <cell r="F1045" t="str">
            <v>SIN FUENTE</v>
          </cell>
          <cell r="G1045" t="str">
            <v>01_MATERIALES</v>
          </cell>
          <cell r="H1045">
            <v>0</v>
          </cell>
          <cell r="J1045" t="str">
            <v>https://articulo.mercadolibre.com.ar/MLA-849376584-vigueta-para-losa-shap-4-mts-la-pista-y-26-zona-norte-_JM#position=4&amp;type=item&amp;tracking_id=a17aff4a-2a86-4e7b-b0e6-5d53a7681547</v>
          </cell>
        </row>
        <row r="1046">
          <cell r="A1046" t="str">
            <v>I2133</v>
          </cell>
          <cell r="B1046" t="str">
            <v>Ladrillo de telgopor 12 x 24 x 100 cm</v>
          </cell>
          <cell r="C1046" t="str">
            <v>u</v>
          </cell>
          <cell r="D1046">
            <v>175.20660000000001</v>
          </cell>
          <cell r="E1046">
            <v>44044</v>
          </cell>
          <cell r="F1046" t="str">
            <v>SIN FUENTE</v>
          </cell>
          <cell r="G1046" t="str">
            <v>01_MATERIALES</v>
          </cell>
          <cell r="H1046">
            <v>0</v>
          </cell>
          <cell r="J1046" t="str">
            <v>https://articulo.mercadolibre.com.ar/MLA-664673965-ladrillos-de-telgopor-isoblock-12x42x100-cm-_JM?quantity=1#position=3&amp;type=item&amp;tracking_id=d280b292-5e2d-4f9c-a71a-042f36af1af5</v>
          </cell>
        </row>
        <row r="1047">
          <cell r="A1047" t="str">
            <v>I2134</v>
          </cell>
          <cell r="B1047" t="str">
            <v>Inodoro antivandálico caguazú</v>
          </cell>
          <cell r="C1047" t="str">
            <v>u</v>
          </cell>
          <cell r="D1047">
            <v>93697.126076742381</v>
          </cell>
          <cell r="E1047">
            <v>44062</v>
          </cell>
          <cell r="F1047" t="str">
            <v>caguazú jun-18</v>
          </cell>
          <cell r="G1047" t="str">
            <v>01_MATERIALES</v>
          </cell>
          <cell r="H1047">
            <v>0</v>
          </cell>
          <cell r="J1047">
            <v>1207.1260767423651</v>
          </cell>
        </row>
        <row r="1048">
          <cell r="A1048" t="str">
            <v>I2135</v>
          </cell>
          <cell r="B1048" t="str">
            <v>Mingitorio antivandálico caguazú</v>
          </cell>
          <cell r="C1048" t="str">
            <v>u</v>
          </cell>
          <cell r="D1048">
            <v>33044.724353954589</v>
          </cell>
          <cell r="E1048">
            <v>44062</v>
          </cell>
          <cell r="F1048" t="str">
            <v>caguazú jun-18</v>
          </cell>
          <cell r="G1048" t="str">
            <v>01_MATERIALES</v>
          </cell>
          <cell r="H1048">
            <v>0</v>
          </cell>
          <cell r="J1048">
            <v>425.72435395458109</v>
          </cell>
        </row>
        <row r="1049">
          <cell r="A1049" t="str">
            <v>I2136</v>
          </cell>
          <cell r="B1049" t="str">
            <v>Asiento inodoro antivandálico caguazú</v>
          </cell>
          <cell r="C1049" t="str">
            <v>u</v>
          </cell>
          <cell r="D1049">
            <v>12706.703993735317</v>
          </cell>
          <cell r="E1049">
            <v>44062</v>
          </cell>
          <cell r="F1049" t="str">
            <v>caguazú jun-18</v>
          </cell>
          <cell r="G1049" t="str">
            <v>01_MATERIALES</v>
          </cell>
          <cell r="H1049">
            <v>0</v>
          </cell>
          <cell r="J1049">
            <v>163.70399373531714</v>
          </cell>
        </row>
        <row r="1050">
          <cell r="A1050" t="str">
            <v>I2137</v>
          </cell>
          <cell r="B1050" t="str">
            <v>Lavatorio antivandálico caguazú</v>
          </cell>
          <cell r="C1050" t="str">
            <v>u</v>
          </cell>
          <cell r="D1050">
            <v>56613.365700861395</v>
          </cell>
          <cell r="E1050">
            <v>44062</v>
          </cell>
          <cell r="F1050" t="str">
            <v>caguazú jun-18</v>
          </cell>
          <cell r="G1050" t="str">
            <v>01_MATERIALES</v>
          </cell>
          <cell r="H1050">
            <v>0</v>
          </cell>
          <cell r="J1050">
            <v>729.36570086139386</v>
          </cell>
        </row>
        <row r="1051">
          <cell r="A1051" t="str">
            <v>I2138</v>
          </cell>
          <cell r="B1051" t="str">
            <v>Pulsador para válvula de inodoro caguazú</v>
          </cell>
          <cell r="C1051" t="str">
            <v>u</v>
          </cell>
          <cell r="D1051">
            <v>15593.900548159751</v>
          </cell>
          <cell r="E1051">
            <v>44062</v>
          </cell>
          <cell r="F1051" t="str">
            <v>caguazú jun-18</v>
          </cell>
          <cell r="G1051" t="str">
            <v>01_MATERIALES</v>
          </cell>
          <cell r="H1051">
            <v>0</v>
          </cell>
          <cell r="J1051">
            <v>200.90054815974941</v>
          </cell>
        </row>
        <row r="1052">
          <cell r="A1052" t="str">
            <v>I2139</v>
          </cell>
          <cell r="B1052" t="str">
            <v>Lavatorio para discapacitado</v>
          </cell>
          <cell r="C1052" t="str">
            <v>u</v>
          </cell>
          <cell r="D1052">
            <v>24017.8099</v>
          </cell>
          <cell r="E1052">
            <v>44044</v>
          </cell>
          <cell r="F1052" t="str">
            <v>MERCADO LIBRE</v>
          </cell>
          <cell r="G1052" t="str">
            <v>01_MATERIALES</v>
          </cell>
          <cell r="H1052">
            <v>0</v>
          </cell>
          <cell r="J1052" t="str">
            <v>https://articulo.mercadolibre.com.ar/MLA-608452248-lavatorio-blanco-ferrum-espacio-pileta-bano-discapacitados-_JM?quantity=1#position=3&amp;type=item&amp;tracking_id=571ab3ab-9e9e-47d2-85eb-0c78da339e93</v>
          </cell>
        </row>
        <row r="1053">
          <cell r="A1053" t="str">
            <v>I2140</v>
          </cell>
          <cell r="B1053" t="str">
            <v>Tubos Ranurados -110 Mm</v>
          </cell>
          <cell r="C1053" t="str">
            <v>ml</v>
          </cell>
          <cell r="D1053">
            <v>322.31400000000002</v>
          </cell>
          <cell r="E1053">
            <v>44044</v>
          </cell>
          <cell r="F1053" t="str">
            <v>MERCADO LIBRE</v>
          </cell>
          <cell r="G1053" t="str">
            <v>01_MATERIALES</v>
          </cell>
          <cell r="H1053">
            <v>0</v>
          </cell>
          <cell r="J1053" t="str">
            <v>https://articulo.mercadolibre.com.ar/MLA-838034957-tubos-ranurados-110-mm-biodigestores-precio-x-tira-de-4-m-_JM?quantity=1#position=2&amp;type=item&amp;tracking_id=7cef2233-20cd-45a1-8805-07cba0f2e804</v>
          </cell>
        </row>
        <row r="1054">
          <cell r="A1054" t="str">
            <v>I2141</v>
          </cell>
          <cell r="B1054" t="str">
            <v>Tanque de acero inoxidable de 2000 litros</v>
          </cell>
          <cell r="C1054" t="str">
            <v>u</v>
          </cell>
          <cell r="D1054">
            <v>43446.281000000003</v>
          </cell>
          <cell r="E1054">
            <v>44044</v>
          </cell>
          <cell r="F1054" t="str">
            <v>MERCADO LIBRE</v>
          </cell>
          <cell r="G1054" t="str">
            <v>01_MATERIALES</v>
          </cell>
          <cell r="H1054">
            <v>0</v>
          </cell>
          <cell r="J1054" t="str">
            <v>https://articulo.mercadolibre.com.ar/MLA-619932572-tanque-de-agua-acero-inoxidable-linea-affinity-2000-litros-_JM?quantity=1&amp;variation=48471048117#position=1&amp;type=item&amp;tracking_id=147cfd04-8818-41d7-871d-4faecdfd2cd3</v>
          </cell>
        </row>
        <row r="1055">
          <cell r="A1055" t="str">
            <v>I2142</v>
          </cell>
          <cell r="B1055" t="str">
            <v>Grifería automática de lavamanos</v>
          </cell>
          <cell r="C1055" t="str">
            <v>u</v>
          </cell>
          <cell r="D1055">
            <v>1848.2479000000001</v>
          </cell>
          <cell r="E1055">
            <v>44044</v>
          </cell>
          <cell r="F1055" t="str">
            <v>MERCADO LIBRE</v>
          </cell>
          <cell r="G1055" t="str">
            <v>01_MATERIALES</v>
          </cell>
          <cell r="H1055">
            <v>0</v>
          </cell>
          <cell r="J1055" t="str">
            <v>https://articulo.mercadolibre.com.ar/MLA-716869168-canilla-griferia-temporizada-t-pressmatic-lavatorio-bano-_JM?quantity=1#position=6&amp;type=item&amp;tracking_id=fc56696c-f020-414a-abba-afeba5fb3862</v>
          </cell>
        </row>
        <row r="1056">
          <cell r="A1056" t="str">
            <v>I2143</v>
          </cell>
          <cell r="B1056" t="str">
            <v>Termotanque eléctrico de 50 litros</v>
          </cell>
          <cell r="C1056" t="str">
            <v>u</v>
          </cell>
          <cell r="D1056">
            <v>17123.966899999999</v>
          </cell>
          <cell r="E1056">
            <v>44044</v>
          </cell>
          <cell r="F1056" t="str">
            <v>MERCADO LIBRE</v>
          </cell>
          <cell r="G1056" t="str">
            <v>01_MATERIALES</v>
          </cell>
          <cell r="H1056">
            <v>0</v>
          </cell>
          <cell r="J1056" t="str">
            <v>https://articulo.mercadolibre.com.ar/MLA-813833578-termotanque-electrico-volcan-50-litros-1500-w-inferior-_JM?searchVariation=60120005001&amp;quantity=1&amp;variation=60120005001#searchVariation=60120005001&amp;position=19&amp;type=item&amp;tracking_id=fab38256-b7aa-427e-8629-1251c7e580c5</v>
          </cell>
        </row>
        <row r="1057">
          <cell r="A1057" t="str">
            <v>I2144</v>
          </cell>
          <cell r="B1057" t="str">
            <v>Termotanque eléctrico de 120 litros</v>
          </cell>
          <cell r="C1057" t="str">
            <v>u</v>
          </cell>
          <cell r="D1057">
            <v>28916.528900000001</v>
          </cell>
          <cell r="E1057">
            <v>44044</v>
          </cell>
          <cell r="F1057" t="str">
            <v>MERCADO LIBRE</v>
          </cell>
          <cell r="G1057" t="str">
            <v>01_MATERIALES</v>
          </cell>
          <cell r="H1057">
            <v>0</v>
          </cell>
          <cell r="J1057" t="str">
            <v>https://articulo.mercadolibre.com.ar/MLA-648869004-termotanque-electrico-senorial-family-120-litros-altarecupe-_JM?searchVariation=58308735631&amp;quantity=1&amp;variation=58308735631#searchVariation=58308735631&amp;position=1&amp;type=item&amp;tracking_id=25cdd505-dec0-4bcb-9398-c6e49b496dd7</v>
          </cell>
        </row>
        <row r="1058">
          <cell r="A1058" t="str">
            <v>I2145</v>
          </cell>
          <cell r="B1058" t="str">
            <v>Instalación de aire acondicionado (servicio)</v>
          </cell>
          <cell r="C1058" t="str">
            <v>u</v>
          </cell>
          <cell r="D1058">
            <v>4958.6776859504134</v>
          </cell>
          <cell r="E1058">
            <v>44032.501689814817</v>
          </cell>
          <cell r="F1058" t="str">
            <v>MERCADO LIBRE</v>
          </cell>
          <cell r="G1058" t="str">
            <v>04_SUBCONTRATOS</v>
          </cell>
          <cell r="H1058">
            <v>0</v>
          </cell>
          <cell r="J1058" t="str">
            <v>https://servicio.mercadolibre.com.ar/MLA-858997544-instalacion-split-aire-acondicionado-matriculado-inverter-_JM#position=3&amp;type=item&amp;tracking_id=56d8bc03-1be0-400b-9db1-f50417ac9332</v>
          </cell>
        </row>
        <row r="1059">
          <cell r="A1059" t="str">
            <v>I2146</v>
          </cell>
          <cell r="B1059" t="str">
            <v>Mosaico de 40 x 40,  64 panes</v>
          </cell>
          <cell r="C1059" t="str">
            <v>m2</v>
          </cell>
          <cell r="D1059">
            <v>1000</v>
          </cell>
          <cell r="E1059">
            <v>44044</v>
          </cell>
          <cell r="F1059" t="str">
            <v>MERCADO LIBRE</v>
          </cell>
          <cell r="G1059" t="str">
            <v>01_MATERIALES</v>
          </cell>
          <cell r="H1059">
            <v>0</v>
          </cell>
          <cell r="J1059" t="str">
            <v>https://articulo.mercadolibre.com.ar/MLA-806363743-moldes-para-piso-baldosas-mosaicos-adoquin-circular-chico-_JM?variation=41517672595&amp;quantity=1#reco_item_pos=1&amp;reco_backend=navigation&amp;reco_backend_type=function&amp;reco_client=home_navigation-recommendations&amp;reco_id=45be7bcc-c224-448a-a4c2-e0815ca9e037&amp;c_id=/home/navigation-recommendations/element&amp;c_element_order=2&amp;c_uid=39760f1a-9bd3-4f44-9faa-70b0ad116ad8</v>
          </cell>
        </row>
        <row r="1060">
          <cell r="A1060" t="str">
            <v>I2147</v>
          </cell>
          <cell r="B1060" t="str">
            <v>Señalización reglamentaria de Incendio Ituzaingó</v>
          </cell>
          <cell r="C1060" t="str">
            <v>gl</v>
          </cell>
          <cell r="D1060">
            <v>50000</v>
          </cell>
          <cell r="E1060">
            <v>44032.53466435185</v>
          </cell>
          <cell r="F1060" t="str">
            <v>SIN FUENTE</v>
          </cell>
          <cell r="G1060" t="str">
            <v>01_MATERIALES</v>
          </cell>
          <cell r="H1060">
            <v>0</v>
          </cell>
          <cell r="J1060" t="str">
            <v>SIN CÓDIGO</v>
          </cell>
        </row>
        <row r="1061">
          <cell r="A1061" t="str">
            <v>I2148</v>
          </cell>
          <cell r="B1061" t="str">
            <v>Perfil C Chapa Negra De 120 X 50 X 15 X 2,5 Mm 12 Mt</v>
          </cell>
          <cell r="C1061" t="str">
            <v>ml</v>
          </cell>
          <cell r="D1061">
            <v>522.03859999999997</v>
          </cell>
          <cell r="E1061">
            <v>44044</v>
          </cell>
          <cell r="F1061" t="str">
            <v>MERCADO LIBRE</v>
          </cell>
          <cell r="G1061" t="str">
            <v>01_MATERIALES</v>
          </cell>
          <cell r="H1061">
            <v>0</v>
          </cell>
          <cell r="J1061" t="str">
            <v>https://articulo.mercadolibre.com.ar/MLA-610218348-perfil-c-chapa-negra-de-120-x-50-x-15-x-25-mm-12-mt-gramabi-correas-techo-tubo-estructural-viga-cabreadas-entrepiso-_JM?quantity=1&amp;variation=34242475009#position=15&amp;type=item&amp;tracking_id=5e164716-7f51-4b3e-90dc-3e8a242dae86</v>
          </cell>
        </row>
        <row r="1062">
          <cell r="A1062" t="str">
            <v>I2149</v>
          </cell>
          <cell r="B1062" t="str">
            <v>Perfil C Chapa Galvanizada De 160 X 60 X 20 X 2,5 Mm 12 Mt</v>
          </cell>
          <cell r="C1062" t="str">
            <v>ml</v>
          </cell>
          <cell r="D1062">
            <v>853.99450000000002</v>
          </cell>
          <cell r="E1062">
            <v>44044</v>
          </cell>
          <cell r="F1062" t="str">
            <v>MERCADO LIBRE</v>
          </cell>
          <cell r="G1062" t="str">
            <v>01_MATERIALES</v>
          </cell>
          <cell r="H1062">
            <v>0</v>
          </cell>
          <cell r="J1062" t="str">
            <v>https://articulo.mercadolibre.com.ar/MLA-651647102-perfil-c-chapa-galvanizada-de-160-x-60-x-20-x-25-mm-12-mt-gramabi-correas-techo-estructural-vigas-cabriada-entrepiso-_JM?quantity=1&amp;variation=34242464517#position=6&amp;type=item&amp;tracking_id=1cb27367-21c4-4b71-8e26-c6b385a66aa0</v>
          </cell>
        </row>
        <row r="1063">
          <cell r="A1063" t="str">
            <v>I2150</v>
          </cell>
          <cell r="B1063" t="str">
            <v>Tubo estructural 30 x 30 x 2 mm (10,69 kg/ barra de 6 mts)</v>
          </cell>
          <cell r="C1063" t="str">
            <v>ml</v>
          </cell>
          <cell r="D1063">
            <v>192.83750000000001</v>
          </cell>
          <cell r="E1063">
            <v>44044</v>
          </cell>
          <cell r="F1063" t="str">
            <v>MERCADO LIBRE</v>
          </cell>
          <cell r="G1063" t="str">
            <v>01_MATERIALES</v>
          </cell>
          <cell r="H1063">
            <v>0</v>
          </cell>
          <cell r="J1063" t="str">
            <v>https://articulo.mercadolibre.com.ar/MLA-659761746-cano-estructural-cuadrado-de-30-x-30-x-200-mm-gramabi-en-barras-de-6-mt-de-largo-tubo-30x30x2-hierro-medidas-30x30-_JM?quantity=1#position=2&amp;type=item&amp;tracking_id=2be3da3f-7c9d-4b5f-954e-adbcbbc2b393</v>
          </cell>
        </row>
        <row r="1064">
          <cell r="A1064" t="str">
            <v>I2151</v>
          </cell>
          <cell r="B1064" t="str">
            <v>Cesped en panes colocado</v>
          </cell>
          <cell r="C1064" t="str">
            <v>m2</v>
          </cell>
          <cell r="D1064">
            <v>305.7851</v>
          </cell>
          <cell r="E1064">
            <v>44044</v>
          </cell>
          <cell r="F1064" t="str">
            <v>MERCADO LIBRE</v>
          </cell>
          <cell r="G1064" t="str">
            <v>01_MATERIALES</v>
          </cell>
          <cell r="H1064">
            <v>0</v>
          </cell>
          <cell r="J1064" t="str">
            <v>https://articulo.mercadolibre.com.ar/MLA-616279566-cesped-en-panes-grama-bahiana-brasilera-colocado-_JM?quantity=1#position=2&amp;type=item&amp;tracking_id=e74a4b3a-2317-4c65-bfc6-a66aeed5803d</v>
          </cell>
        </row>
        <row r="1065">
          <cell r="A1065" t="str">
            <v>I2152</v>
          </cell>
          <cell r="B1065" t="str">
            <v>Liquidambar</v>
          </cell>
          <cell r="C1065" t="str">
            <v>u</v>
          </cell>
          <cell r="D1065">
            <v>2479.3388</v>
          </cell>
          <cell r="E1065">
            <v>44044</v>
          </cell>
          <cell r="F1065" t="str">
            <v>MERCADO LIBRE</v>
          </cell>
          <cell r="G1065" t="str">
            <v>01_MATERIALES</v>
          </cell>
          <cell r="H1065">
            <v>0</v>
          </cell>
          <cell r="J1065" t="str">
            <v>https://articulo.mercadolibre.com.ar/MLA-793872719-liquidambar-stiracyflua-hoja-roja-250-menvios-a-todo-pais-_JM?quantity=1#position=2&amp;type=item&amp;tracking_id=28656472-814f-4f24-8ce6-c261ce8754b8</v>
          </cell>
        </row>
        <row r="1066">
          <cell r="A1066" t="str">
            <v>I2153</v>
          </cell>
          <cell r="B1066" t="str">
            <v>Brachichito</v>
          </cell>
          <cell r="C1066" t="str">
            <v>u</v>
          </cell>
          <cell r="D1066">
            <v>2314.0495999999998</v>
          </cell>
          <cell r="E1066">
            <v>44044</v>
          </cell>
          <cell r="F1066" t="str">
            <v>MERCADO LIBRE</v>
          </cell>
          <cell r="G1066" t="str">
            <v>01_MATERIALES</v>
          </cell>
          <cell r="H1066">
            <v>0</v>
          </cell>
          <cell r="J1066" t="str">
            <v>https://articulo.mercadolibre.com.ar/MLA-867221985-brachichito-o-arbol-de-fuego-2-250-menvios-a-todo-el-pais-_JM?quantity=1#position=4&amp;type=item&amp;tracking_id=cd83a1de-14c8-4dc3-b2fe-ea3f08946ec8</v>
          </cell>
        </row>
        <row r="1067">
          <cell r="A1067" t="str">
            <v>I2154</v>
          </cell>
          <cell r="B1067" t="str">
            <v>Jacarandá</v>
          </cell>
          <cell r="C1067" t="str">
            <v>u</v>
          </cell>
          <cell r="D1067">
            <v>2057.8512000000001</v>
          </cell>
          <cell r="E1067">
            <v>44044</v>
          </cell>
          <cell r="F1067" t="str">
            <v>SIN FUENTE</v>
          </cell>
          <cell r="G1067" t="str">
            <v>01_MATERIALES</v>
          </cell>
          <cell r="H1067">
            <v>0</v>
          </cell>
          <cell r="J1067" t="str">
            <v>https://articulo.mercadolibre.com.ar/MLA-784747256-arbol-jacaranda-5-anos-3mts-entgratis-cabagba-_JM?quantity=1#position=3&amp;type=item&amp;tracking_id=42036399-8d5b-488c-8a2a-0155347583f9</v>
          </cell>
        </row>
        <row r="1068">
          <cell r="A1068" t="str">
            <v>I2155</v>
          </cell>
          <cell r="B1068" t="str">
            <v>Agaphantus</v>
          </cell>
          <cell r="C1068" t="str">
            <v>u</v>
          </cell>
          <cell r="D1068">
            <v>214.876</v>
          </cell>
          <cell r="E1068">
            <v>44044</v>
          </cell>
          <cell r="F1068" t="str">
            <v>SIN FUENTE</v>
          </cell>
          <cell r="G1068" t="str">
            <v>01_MATERIALES</v>
          </cell>
          <cell r="H1068">
            <v>0</v>
          </cell>
          <cell r="J1068" t="str">
            <v>https://articulo.mercadolibre.com.ar/MLA-832292332-agapanthus-agapanto-lirio-africano-azul-mediano-z-floresta-_JM?quantity=1#position=3&amp;type=item&amp;tracking_id=cc41747a-97a7-4710-9356-9c1d2918fc3e</v>
          </cell>
        </row>
        <row r="1069">
          <cell r="A1069" t="str">
            <v>I2156</v>
          </cell>
          <cell r="B1069" t="str">
            <v>Kit sistema de riego 700 m2</v>
          </cell>
          <cell r="C1069" t="str">
            <v>gl</v>
          </cell>
          <cell r="D1069">
            <v>33329.834699999999</v>
          </cell>
          <cell r="E1069">
            <v>44044</v>
          </cell>
          <cell r="F1069" t="str">
            <v>SIN FUENTE</v>
          </cell>
          <cell r="G1069" t="str">
            <v>01_MATERIALES</v>
          </cell>
          <cell r="H1069">
            <v>0</v>
          </cell>
          <cell r="J1069" t="str">
            <v>https://articulo.mercadolibre.com.ar/MLA-821371674-sistema-de-riego-automatico-kit-6-zonas-hasta-500-m2-cuotas-_JM?quantity=1#position=1&amp;type=item&amp;tracking_id=1b01d3a2-5707-43dd-b68d-ffbdff44c98e</v>
          </cell>
        </row>
        <row r="1070">
          <cell r="A1070" t="str">
            <v>I2157</v>
          </cell>
          <cell r="B1070" t="str">
            <v>Nebulizador para riego</v>
          </cell>
          <cell r="C1070" t="str">
            <v>u</v>
          </cell>
          <cell r="D1070">
            <v>619.8347</v>
          </cell>
          <cell r="E1070">
            <v>44044</v>
          </cell>
          <cell r="F1070" t="str">
            <v>SIN FUENTE</v>
          </cell>
          <cell r="G1070" t="str">
            <v>01_MATERIALES</v>
          </cell>
          <cell r="H1070">
            <v>0</v>
          </cell>
          <cell r="J1070" t="str">
            <v>https://articulo.mercadolibre.com.ar/MLA-851006631-nebulizador-niebla-riego-valvula-antigoteo-con-rosca-12-_JM?quantity=1#position=8&amp;type=pad&amp;tracking_id=030d470a-2e08-4633-8ce2-fec537e1b7f3&amp;is_advertising=true&amp;ad_domain=VQCATCORE_LST&amp;ad_position=8&amp;ad_click_id=NTg3OTA2M2EtMDkyOC00ZDM2LWEzODAtMmM3MTJmNDY4NmNi</v>
          </cell>
        </row>
        <row r="1071">
          <cell r="A1071" t="str">
            <v>I2158</v>
          </cell>
          <cell r="B1071" t="str">
            <v>Caño negro de 1" para riego</v>
          </cell>
          <cell r="C1071" t="str">
            <v>ml</v>
          </cell>
          <cell r="D1071">
            <v>25.206600000000002</v>
          </cell>
          <cell r="E1071">
            <v>44044</v>
          </cell>
          <cell r="F1071" t="str">
            <v>SIN FUENTE</v>
          </cell>
          <cell r="G1071" t="str">
            <v>01_MATERIALES</v>
          </cell>
          <cell r="H1071">
            <v>0</v>
          </cell>
          <cell r="J1071" t="str">
            <v>https://articulo.mercadolibre.com.ar/MLA-682792643-cano-manguera-riego-polietileno-1-pulg-k4-100mts-lgt-_JM?quantity=1#position=3&amp;type=item&amp;tracking_id=b135d5ed-31b4-45ad-a23e-46ea3fdc66db</v>
          </cell>
        </row>
        <row r="1072">
          <cell r="A1072" t="str">
            <v>I2159</v>
          </cell>
          <cell r="B1072" t="str">
            <v>TUBO PEAD 110 MM x 4.2</v>
          </cell>
          <cell r="C1072" t="str">
            <v>ml</v>
          </cell>
          <cell r="D1072">
            <v>500.64900000000006</v>
          </cell>
          <cell r="E1072">
            <v>44062</v>
          </cell>
          <cell r="F1072" t="str">
            <v>INGEMAR comercial@ingemar.com.ar</v>
          </cell>
          <cell r="G1072" t="str">
            <v>01_MATERIALES</v>
          </cell>
          <cell r="H1072">
            <v>0</v>
          </cell>
          <cell r="J1072">
            <v>6.45</v>
          </cell>
        </row>
        <row r="1073">
          <cell r="A1073" t="str">
            <v>I2160</v>
          </cell>
          <cell r="B1073" t="str">
            <v>Agarradera Baño Discapacitados Ferrum Móvil 80 Cm</v>
          </cell>
          <cell r="C1073" t="str">
            <v>u</v>
          </cell>
          <cell r="D1073">
            <v>21631.4463</v>
          </cell>
          <cell r="E1073">
            <v>44044</v>
          </cell>
          <cell r="F1073" t="str">
            <v>MERCADO LIBRE</v>
          </cell>
          <cell r="G1073" t="str">
            <v>01_MATERIALES</v>
          </cell>
          <cell r="H1073">
            <v>0</v>
          </cell>
          <cell r="J1073" t="str">
            <v>https://articulo.mercadolibre.com.ar/MLA-820344496-agarradera-bano-discapacitados-ferrum-movil-80-cm-cuotas-_JM?searchVariation=44987872837&amp;quantity=1&amp;variation=44987872837#searchVariation=44987872837&amp;position=3&amp;type=item&amp;tracking_id=2522c77d-ba76-446b-9d38-df9d101b2ae6</v>
          </cell>
        </row>
        <row r="1074">
          <cell r="A1074" t="str">
            <v>I2161</v>
          </cell>
          <cell r="B1074" t="str">
            <v>Agarradera fija para discapacitados 60cm</v>
          </cell>
          <cell r="C1074" t="str">
            <v>u</v>
          </cell>
          <cell r="D1074">
            <v>3801.6529</v>
          </cell>
          <cell r="E1074">
            <v>44044</v>
          </cell>
          <cell r="F1074" t="str">
            <v>MERCADO LIBRE</v>
          </cell>
          <cell r="G1074" t="str">
            <v>01_MATERIALES</v>
          </cell>
          <cell r="H1074">
            <v>0</v>
          </cell>
          <cell r="J1074" t="str">
            <v>https://articulo.mercadolibre.com.ar/MLA-745030085-barral-fijo-tipo-l-izquierdo-derecho-ferrum-espacio-_JM?searchVariation=26889888386&amp;quantity=1&amp;variation=26889888386#searchVariation=26889888386&amp;position=16&amp;type=item&amp;tracking_id=0e047109-98d1-4d1c-a6a0-e0dc728db39b</v>
          </cell>
        </row>
        <row r="1075">
          <cell r="A1075" t="str">
            <v>I2162</v>
          </cell>
          <cell r="B1075" t="str">
            <v>Espejo discapacitado ferrum</v>
          </cell>
          <cell r="C1075" t="str">
            <v>hs</v>
          </cell>
          <cell r="D1075">
            <v>29987.603299999999</v>
          </cell>
          <cell r="E1075">
            <v>44044</v>
          </cell>
          <cell r="F1075" t="str">
            <v>MERCADO LIBRE</v>
          </cell>
          <cell r="G1075" t="str">
            <v>01_MATERIALES</v>
          </cell>
          <cell r="H1075">
            <v>0</v>
          </cell>
          <cell r="J1075" t="str">
            <v>https://articulo.mercadolibre.com.ar/MLA-610199619-espejo-espacio-ferrum-bano-discapacitados-vtee1-accesorio-_JM?quantity=1&amp;variation=44028981356#position=2&amp;type=item&amp;tracking_id=b3ef1aab-e0dd-45bf-95e0-7371d446b5da</v>
          </cell>
        </row>
        <row r="1076">
          <cell r="A1076" t="str">
            <v>I2163</v>
          </cell>
          <cell r="B1076" t="str">
            <v>Vibrador para hormigón (Costo)</v>
          </cell>
          <cell r="C1076" t="str">
            <v>hs</v>
          </cell>
          <cell r="D1076">
            <v>13.164352000000001</v>
          </cell>
          <cell r="E1076">
            <v>44062</v>
          </cell>
          <cell r="F1076" t="str">
            <v>Maquinas</v>
          </cell>
          <cell r="G1076" t="str">
            <v>03_EQUIPOS</v>
          </cell>
          <cell r="H1076" t="str">
            <v>Costo</v>
          </cell>
          <cell r="J1076" t="str">
            <v>E55</v>
          </cell>
        </row>
        <row r="1077">
          <cell r="A1077" t="str">
            <v>I2164</v>
          </cell>
          <cell r="B1077" t="str">
            <v>Hormigonera</v>
          </cell>
          <cell r="C1077" t="str">
            <v>u</v>
          </cell>
          <cell r="D1077">
            <v>24329.752100000002</v>
          </cell>
          <cell r="E1077">
            <v>44044</v>
          </cell>
          <cell r="F1077" t="str">
            <v>MERCADO LIBRE</v>
          </cell>
          <cell r="G1077" t="str">
            <v>01_MATERIALES</v>
          </cell>
          <cell r="H1077" t="str">
            <v>HERRAMIENTAS</v>
          </cell>
          <cell r="J1077" t="str">
            <v>https://articulo.mercadolibre.com.ar/MLA-813806177-hormigonera-trompito-duroll-150-lts-1hp-monofasica-_JM?quantity=1#position=1&amp;type=item&amp;tracking_id=9c704ecf-07b1-4dfd-86ab-4598bd963291</v>
          </cell>
        </row>
        <row r="1078">
          <cell r="A1078" t="str">
            <v>I2165</v>
          </cell>
          <cell r="B1078" t="str">
            <v>Pala ancha</v>
          </cell>
          <cell r="C1078" t="str">
            <v>u</v>
          </cell>
          <cell r="D1078">
            <v>1486.7769000000001</v>
          </cell>
          <cell r="E1078">
            <v>44044</v>
          </cell>
          <cell r="F1078" t="str">
            <v>MERCADO LIBRE</v>
          </cell>
          <cell r="G1078" t="str">
            <v>01_MATERIALES</v>
          </cell>
          <cell r="H1078" t="str">
            <v>HERRAMIENTAS</v>
          </cell>
          <cell r="J1078" t="str">
            <v>https://articulo.mercadolibre.com.ar/MLA-782411910-pala-ancha-horwing-forjada-cabo-de-madera-calidad-gherardi-_JM?quantity=1#position=1&amp;type=item&amp;tracking_id=beacc784-2403-413c-b4fe-ee98db2a3b82</v>
          </cell>
        </row>
        <row r="1079">
          <cell r="A1079" t="str">
            <v>I2166</v>
          </cell>
          <cell r="B1079" t="str">
            <v>Carretillas</v>
          </cell>
          <cell r="C1079" t="str">
            <v>u</v>
          </cell>
          <cell r="D1079">
            <v>5887.1570000000002</v>
          </cell>
          <cell r="E1079">
            <v>44044</v>
          </cell>
          <cell r="F1079" t="str">
            <v>MERCADO LIBRE</v>
          </cell>
          <cell r="G1079" t="str">
            <v>01_MATERIALES</v>
          </cell>
          <cell r="H1079" t="str">
            <v>HERRAMIENTAS</v>
          </cell>
          <cell r="J1079" t="str">
            <v>https://articulo.mercadolibre.com.ar/MLA-830997473-carretilla-120-lts-reforzada-rueda-construccion-neumatica-_JM?quantity=1#position=4&amp;type=item&amp;tracking_id=eef26c5d-3dbe-4612-8b18-afe0340daa28</v>
          </cell>
        </row>
        <row r="1080">
          <cell r="A1080" t="str">
            <v>I2167</v>
          </cell>
          <cell r="B1080" t="str">
            <v>Baldes</v>
          </cell>
          <cell r="C1080" t="str">
            <v>u</v>
          </cell>
          <cell r="D1080">
            <v>68.086799999999997</v>
          </cell>
          <cell r="E1080">
            <v>44044</v>
          </cell>
          <cell r="F1080" t="str">
            <v>MERCADO LIBRE</v>
          </cell>
          <cell r="G1080" t="str">
            <v>01_MATERIALES</v>
          </cell>
          <cell r="H1080" t="str">
            <v>HERRAMIENTAS</v>
          </cell>
          <cell r="J1080" t="str">
            <v>https://articulo.mercadolibre.com.ar/MLA-791706360-balde-plastico-albanil-reforza-manija-metalica-inyectada-x12-_JM?quantity=1#position=2&amp;type=item&amp;tracking_id=8b7d5582-dd16-4b53-8f8a-380ff9760d03</v>
          </cell>
        </row>
        <row r="1081">
          <cell r="A1081" t="str">
            <v>I2168</v>
          </cell>
          <cell r="B1081" t="str">
            <v>Cucharas</v>
          </cell>
          <cell r="C1081" t="str">
            <v>u</v>
          </cell>
          <cell r="D1081">
            <v>697.52070000000003</v>
          </cell>
          <cell r="E1081">
            <v>44044</v>
          </cell>
          <cell r="F1081" t="str">
            <v>MERCADO LIBRE</v>
          </cell>
          <cell r="G1081" t="str">
            <v>01_MATERIALES</v>
          </cell>
          <cell r="H1081" t="str">
            <v>HERRAMIENTAS</v>
          </cell>
          <cell r="J1081" t="str">
            <v>https://articulo.mercadolibre.com.ar/MLA-783891142-cuchara-albanil-forjada-gherardi-n-7-r-cemento-_JM?quantity=1#position=1&amp;type=item&amp;tracking_id=6cacb54f-4dd5-4ce8-a55d-b2538d44fc04</v>
          </cell>
        </row>
        <row r="1082">
          <cell r="A1082" t="str">
            <v>I2169</v>
          </cell>
          <cell r="B1082" t="str">
            <v>Plomada</v>
          </cell>
          <cell r="C1082" t="str">
            <v>u</v>
          </cell>
          <cell r="D1082">
            <v>128.9256</v>
          </cell>
          <cell r="E1082">
            <v>44044</v>
          </cell>
          <cell r="F1082" t="str">
            <v>MERCADO LIBRE</v>
          </cell>
          <cell r="G1082" t="str">
            <v>01_MATERIALES</v>
          </cell>
          <cell r="H1082" t="str">
            <v>HERRAMIENTAS</v>
          </cell>
          <cell r="J1082" t="str">
            <v>https://articulo.mercadolibre.com.ar/MLA-834614534-plomada-albanil-300-grs-toth-_JM#position=1&amp;type=item&amp;tracking_id=e01c6e17-4c43-478a-b96a-8f2bf5472370</v>
          </cell>
        </row>
        <row r="1083">
          <cell r="A1083" t="str">
            <v>I2170</v>
          </cell>
          <cell r="B1083" t="str">
            <v>Tenaza</v>
          </cell>
          <cell r="C1083" t="str">
            <v>u</v>
          </cell>
          <cell r="D1083">
            <v>673.55370000000005</v>
          </cell>
          <cell r="E1083">
            <v>44044</v>
          </cell>
          <cell r="F1083" t="str">
            <v>MERCADO LIBRE</v>
          </cell>
          <cell r="G1083" t="str">
            <v>01_MATERIALES</v>
          </cell>
          <cell r="H1083" t="str">
            <v>HERRAMIENTAS</v>
          </cell>
          <cell r="J1083" t="str">
            <v>https://articulo.mercadolibre.com.ar/MLA-861670997-tenaza-armador-gherardi-9-acero-forjado-medio-corte-225-cm-_JM?quantity=1#position=1&amp;type=item&amp;tracking_id=c1e45555-67a3-45c5-9a08-3f4a2d0f7e4b</v>
          </cell>
        </row>
        <row r="1084">
          <cell r="A1084" t="str">
            <v>I2171</v>
          </cell>
          <cell r="B1084" t="str">
            <v>Nivel de burbuja</v>
          </cell>
          <cell r="C1084" t="str">
            <v>u</v>
          </cell>
          <cell r="D1084">
            <v>759.50409999999999</v>
          </cell>
          <cell r="E1084">
            <v>44044</v>
          </cell>
          <cell r="F1084" t="str">
            <v>MERCADO LIBRE</v>
          </cell>
          <cell r="G1084" t="str">
            <v>01_MATERIALES</v>
          </cell>
          <cell r="H1084" t="str">
            <v>HERRAMIENTAS</v>
          </cell>
          <cell r="J1084" t="str">
            <v>https://articulo.mercadolibre.com.ar/MLA-860738570-nivel-albanil-maestro-obras-600mm-posicion-trabajo-aluminio-_JM?quantity=1#position=8&amp;type=item&amp;tracking_id=32b16f68-7c84-4814-9ab3-1a8c1f4cbcdb</v>
          </cell>
        </row>
        <row r="1085">
          <cell r="A1085" t="str">
            <v>I2172</v>
          </cell>
          <cell r="B1085" t="str">
            <v xml:space="preserve">Reglas metálicas </v>
          </cell>
          <cell r="C1085" t="str">
            <v>u</v>
          </cell>
          <cell r="D1085">
            <v>4095.8346999999999</v>
          </cell>
          <cell r="E1085">
            <v>44044</v>
          </cell>
          <cell r="F1085" t="str">
            <v>MERCADO LIBRE</v>
          </cell>
          <cell r="G1085" t="str">
            <v>01_MATERIALES</v>
          </cell>
          <cell r="H1085" t="str">
            <v>HERRAMIENTAS</v>
          </cell>
          <cell r="J1085" t="str">
            <v>https://articulo.mercadolibre.com.ar/MLA-779227269-regla-metalica-extensible-para-replanteo-unica-lo-mejor--_JM#reco_item_pos=3&amp;reco_backend=machinalis-seller-items-pdp&amp;reco_backend_type=low_level&amp;reco_client=vip-seller_items-above&amp;reco_id=d7530e55-e403-49df-ad87-e1b6ba558b63</v>
          </cell>
        </row>
        <row r="1086">
          <cell r="A1086" t="str">
            <v>I2173</v>
          </cell>
          <cell r="B1086" t="str">
            <v>Clavo con gancho para albañil, longitud 25 cm</v>
          </cell>
          <cell r="C1086" t="str">
            <v>u</v>
          </cell>
          <cell r="D1086">
            <v>343.85120000000001</v>
          </cell>
          <cell r="E1086">
            <v>44044</v>
          </cell>
          <cell r="F1086" t="str">
            <v>MERCADO LIBRE</v>
          </cell>
          <cell r="G1086" t="str">
            <v>01_MATERIALES</v>
          </cell>
          <cell r="H1086" t="str">
            <v>FERRETERIA</v>
          </cell>
          <cell r="J1086" t="str">
            <v>https://articulo.mercadolibre.com.ar/MLA-860301237-herramienta-clavo-con-gancho-para-albanil-25-cm-_JM#position=1&amp;type=item&amp;tracking_id=f192603e-2078-4cdc-aa67-a08adb4ace68</v>
          </cell>
        </row>
        <row r="1087">
          <cell r="A1087" t="str">
            <v>I2174</v>
          </cell>
          <cell r="B1087" t="str">
            <v>Hilo piolin albañil 2,9 mm x 337 mts</v>
          </cell>
          <cell r="C1087" t="str">
            <v>u</v>
          </cell>
          <cell r="D1087">
            <v>601.65290000000005</v>
          </cell>
          <cell r="E1087">
            <v>44044</v>
          </cell>
          <cell r="F1087" t="str">
            <v>MERCADO LIBRE</v>
          </cell>
          <cell r="G1087" t="str">
            <v>01_MATERIALES</v>
          </cell>
          <cell r="H1087" t="str">
            <v>FERRETERIA</v>
          </cell>
          <cell r="J1087" t="str">
            <v>https://articulo.mercadolibre.com.ar/MLA-791737273-hilo-piolin-algodon-n36-337mts-1kg-albanil-macrame-29mm-_JM?quantity=1#position=1&amp;type=item&amp;tracking_id=53e618ee-ddd4-4f37-9aa7-0573201335de</v>
          </cell>
        </row>
        <row r="1088">
          <cell r="A1088" t="str">
            <v>I2175</v>
          </cell>
          <cell r="B1088" t="str">
            <v>Nivel de manguera de 6 mm x 50 mts</v>
          </cell>
          <cell r="C1088" t="str">
            <v>u</v>
          </cell>
          <cell r="D1088">
            <v>363.63639999999998</v>
          </cell>
          <cell r="E1088">
            <v>44044</v>
          </cell>
          <cell r="F1088" t="str">
            <v>MERCADO LIBRE</v>
          </cell>
          <cell r="G1088" t="str">
            <v>01_MATERIALES</v>
          </cell>
          <cell r="H1088" t="str">
            <v>FERRETERIA</v>
          </cell>
          <cell r="J1088" t="str">
            <v>https://articulo.mercadolibre.com.ar/MLA-654189686-manguera-nivel-cristal-4-x-6-mm-rollo-x-50-mts-fdn-_JM?quantity=1#position=1&amp;type=item&amp;tracking_id=420f619c-000e-45bf-b4dc-f806e4d47d97</v>
          </cell>
        </row>
        <row r="1089">
          <cell r="A1089" t="str">
            <v>I2176</v>
          </cell>
          <cell r="B1089" t="str">
            <v>Sierra circular Stanley disco 185 mm</v>
          </cell>
          <cell r="C1089" t="str">
            <v>u</v>
          </cell>
          <cell r="D1089">
            <v>9802.4793000000009</v>
          </cell>
          <cell r="E1089">
            <v>44044</v>
          </cell>
          <cell r="F1089" t="str">
            <v>MERCADO LIBRE</v>
          </cell>
          <cell r="G1089" t="str">
            <v>01_MATERIALES</v>
          </cell>
          <cell r="H1089" t="str">
            <v>FERRETERIA</v>
          </cell>
          <cell r="J1089" t="str">
            <v>https://articulo.mercadolibre.com.ar/MLA-813987002-sierra-circular-stanley-stsc1718-1700w-1-disco-185mm-_JM?searchVariation=48990525572&amp;quantity=1&amp;variation=48990525572#searchVariation=48990525572&amp;position=10&amp;type=item&amp;tracking_id=a0b674e2-9889-4a55-a1b7-5290e3b66250</v>
          </cell>
        </row>
        <row r="1090">
          <cell r="A1090" t="str">
            <v>I2177</v>
          </cell>
          <cell r="B1090" t="str">
            <v>Disco sierra circular 185 mm madera</v>
          </cell>
          <cell r="C1090" t="str">
            <v>u</v>
          </cell>
          <cell r="D1090">
            <v>1584.5454999999999</v>
          </cell>
          <cell r="E1090">
            <v>44044</v>
          </cell>
          <cell r="F1090" t="str">
            <v>MERCADO LIBRE</v>
          </cell>
          <cell r="G1090" t="str">
            <v>01_MATERIALES</v>
          </cell>
          <cell r="H1090" t="str">
            <v>FERRETERIA</v>
          </cell>
          <cell r="J1090" t="str">
            <v>https://articulo.mercadolibre.com.ar/MLA-834866849-hoja-disco-sierra-circular-bosch-185-mm-714-60d-madera-bg-_JM?quantity=1#position=5&amp;type=item&amp;tracking_id=561eb1e7-1d31-47c5-be7d-1867a2e26eb6</v>
          </cell>
        </row>
        <row r="1091">
          <cell r="A1091" t="str">
            <v>I2178</v>
          </cell>
          <cell r="B1091" t="str">
            <v>Martillo galponero</v>
          </cell>
          <cell r="C1091" t="str">
            <v>u</v>
          </cell>
          <cell r="D1091">
            <v>795.04129999999998</v>
          </cell>
          <cell r="E1091">
            <v>44044</v>
          </cell>
          <cell r="F1091" t="str">
            <v>MERCADO LIBRE</v>
          </cell>
          <cell r="G1091" t="str">
            <v>01_MATERIALES</v>
          </cell>
          <cell r="H1091" t="str">
            <v>FERRETERIA</v>
          </cell>
          <cell r="J1091" t="str">
            <v>https://articulo.mercadolibre.com.ar/MLA-652724535-martillo-galponero-cabomadera-27mm-stanley-51-271-_JM?quantity=1#position=6&amp;type=item&amp;tracking_id=4e631a93-a5f6-4532-a8f4-ccdc08de4f2f</v>
          </cell>
        </row>
        <row r="1092">
          <cell r="A1092" t="str">
            <v>I2179</v>
          </cell>
          <cell r="B1092" t="str">
            <v>Tablón de madera de 2"x 12"</v>
          </cell>
          <cell r="C1092" t="str">
            <v>u</v>
          </cell>
          <cell r="D1092">
            <v>337.19009999999997</v>
          </cell>
          <cell r="E1092">
            <v>44044</v>
          </cell>
          <cell r="F1092" t="str">
            <v>MERCADO LIBRE</v>
          </cell>
          <cell r="G1092" t="str">
            <v>01_MATERIALES</v>
          </cell>
          <cell r="H1092" t="str">
            <v>MADERAS</v>
          </cell>
          <cell r="J1092" t="str">
            <v>https://articulo.mercadolibre.com.ar/MLA-822297637-tablones-de-pino-elliotis-2-x12-_JM?quantity=1#position=2&amp;type=item&amp;tracking_id=60c584ce-a648-481d-afd1-8ef5245d3536</v>
          </cell>
        </row>
        <row r="1093">
          <cell r="A1093" t="str">
            <v>I2180</v>
          </cell>
          <cell r="B1093" t="str">
            <v>Caballete de madera reforzado</v>
          </cell>
          <cell r="C1093" t="str">
            <v>u</v>
          </cell>
          <cell r="D1093">
            <v>760.3306</v>
          </cell>
          <cell r="E1093">
            <v>44044</v>
          </cell>
          <cell r="F1093" t="str">
            <v>MERCADO LIBRE</v>
          </cell>
          <cell r="G1093" t="str">
            <v>01_MATERIALES</v>
          </cell>
          <cell r="H1093" t="str">
            <v>MADERAS</v>
          </cell>
          <cell r="J1093" t="str">
            <v>https://articulo.mercadolibre.com.ar/MLA-644140944-caballete-de-madera-reforzado-80x50-oferta-pintumm-_JM?quantity=1#position=3&amp;type=item&amp;tracking_id=b5790af0-7872-40a6-9fd0-9be36663098d</v>
          </cell>
        </row>
        <row r="1094">
          <cell r="A1094" t="str">
            <v>I2181</v>
          </cell>
          <cell r="B1094" t="str">
            <v>NSX 4x100A 25kA Interruptor Termomagnético Schneider</v>
          </cell>
          <cell r="C1094" t="str">
            <v>u</v>
          </cell>
          <cell r="D1094">
            <v>18588.429800000002</v>
          </cell>
          <cell r="E1094">
            <v>44044</v>
          </cell>
          <cell r="F1094" t="str">
            <v>MERCADO LIBRE</v>
          </cell>
          <cell r="G1094" t="str">
            <v>01_MATERIALES</v>
          </cell>
          <cell r="H1094" t="str">
            <v>INST. ELECTRICA</v>
          </cell>
          <cell r="J1094" t="str">
            <v>https://articulo.mercadolibre.com.ar/MLA-853749408-termica-interruptor-termomagnetico-schneider-4-x-100-a-10ka-_JM#position=1&amp;type=item&amp;tracking_id=35d8d087-15d4-4af1-a963-8807ca51fd74</v>
          </cell>
        </row>
        <row r="1095">
          <cell r="A1095" t="str">
            <v>I2182</v>
          </cell>
          <cell r="B1095" t="str">
            <v>TMM 4x16A 10kA</v>
          </cell>
          <cell r="C1095" t="str">
            <v>u</v>
          </cell>
          <cell r="D1095">
            <v>3917.3553999999999</v>
          </cell>
          <cell r="E1095">
            <v>44044</v>
          </cell>
          <cell r="F1095" t="str">
            <v>MERCADO LIBRE</v>
          </cell>
          <cell r="G1095" t="str">
            <v>01_MATERIALES</v>
          </cell>
          <cell r="H1095" t="str">
            <v>INST. ELECTRICA</v>
          </cell>
          <cell r="J1095" t="str">
            <v>https://articulo.mercadolibre.com.ar/MLA-833564385-interruptor-termomagnetico-4x16a-schneider-ic60n-10ka-_JM#position=2&amp;type=item&amp;tracking_id=c283b88b-7205-4705-b6ce-3c265ff4003a</v>
          </cell>
        </row>
        <row r="1096">
          <cell r="A1096" t="str">
            <v>I2183</v>
          </cell>
          <cell r="B1096" t="str">
            <v>Barra repartidora de 40A</v>
          </cell>
          <cell r="C1096" t="str">
            <v>u</v>
          </cell>
          <cell r="D1096">
            <v>1106.7769000000001</v>
          </cell>
          <cell r="E1096">
            <v>44044</v>
          </cell>
          <cell r="F1096" t="str">
            <v>MERCADO LIBRE</v>
          </cell>
          <cell r="G1096" t="str">
            <v>01_MATERIALES</v>
          </cell>
          <cell r="H1096" t="str">
            <v>INST. ELECTRICA</v>
          </cell>
          <cell r="J1096" t="str">
            <v>https://articulo.mercadolibre.com.ar/MLA-849387404-distribuidor-bornera-tetrapolar-125a-11-bornes-zoloda-_JM?matt_tool=26190581&amp;matt_word&amp;gclid=EAIaIQobChMIq_TpqOzj6gIVDwWRCh0UtACPEAQYASABEgITrfD_BwE&amp;quantity=1</v>
          </cell>
        </row>
        <row r="1097">
          <cell r="A1097" t="str">
            <v>I2184</v>
          </cell>
          <cell r="B1097" t="str">
            <v>Caño PVCr 50mm</v>
          </cell>
          <cell r="C1097" t="str">
            <v>ml</v>
          </cell>
          <cell r="D1097">
            <v>129.1224</v>
          </cell>
          <cell r="E1097">
            <v>44044</v>
          </cell>
          <cell r="F1097" t="str">
            <v>MERCADO LIBRE</v>
          </cell>
          <cell r="G1097" t="str">
            <v>01_MATERIALES</v>
          </cell>
          <cell r="H1097" t="str">
            <v>INST. ELECTRICA</v>
          </cell>
          <cell r="J1097" t="str">
            <v>https://articulo.mercadolibre.com.ar/MLA-812479807-pack-x7-cano-rigido-semi-pesado-50mm-electrosystem-3mts-_JM#position=22&amp;type=item&amp;tracking_id=3087fa72-2a88-4d9e-81eb-6a3443057af5</v>
          </cell>
        </row>
        <row r="1098">
          <cell r="A1098" t="str">
            <v>I2185</v>
          </cell>
          <cell r="B1098" t="str">
            <v xml:space="preserve">Bandeja tipo escalera galvanizada y pintada  300mm  </v>
          </cell>
          <cell r="C1098" t="str">
            <v>ml</v>
          </cell>
          <cell r="D1098">
            <v>960.87329999999997</v>
          </cell>
          <cell r="E1098">
            <v>44044</v>
          </cell>
          <cell r="F1098" t="str">
            <v>MERCADO LIBRE</v>
          </cell>
          <cell r="G1098" t="str">
            <v>01_MATERIALES</v>
          </cell>
          <cell r="H1098" t="str">
            <v>INST. ELECTRICA</v>
          </cell>
          <cell r="J1098" t="str">
            <v>https://articulo.mercadolibre.com.ar/MLA-851302740-bandeja-escalera-300mm-ala-64mm-16-galvanizado-samet-_JM?quantity=1#position=3&amp;type=item&amp;tracking_id=e3d36d2d-062d-4492-825c-7ec12054711b</v>
          </cell>
        </row>
        <row r="1099">
          <cell r="A1099" t="str">
            <v>I2186</v>
          </cell>
          <cell r="B1099" t="str">
            <v>Bandeja Perforada 450mm Ala 50 Galvanizada en caliente</v>
          </cell>
          <cell r="C1099" t="str">
            <v>ml</v>
          </cell>
          <cell r="D1099">
            <v>590.48760000000004</v>
          </cell>
          <cell r="E1099">
            <v>44044</v>
          </cell>
          <cell r="F1099" t="str">
            <v>MERCADO LIBRE</v>
          </cell>
          <cell r="G1099" t="str">
            <v>01_MATERIALES</v>
          </cell>
          <cell r="H1099" t="str">
            <v>INST. ELECTRICA</v>
          </cell>
          <cell r="J1099" t="str">
            <v>https://articulo.mercadolibre.com.ar/MLA-784870753-bandeja-portacables-perforada-450-mm-galvanizada-x3-m-elece-_JM?matt_tool=26190581&amp;matt_word=&amp;gclid=Cj0KCQjw6uT4BRD5ARIsADwJQ185PzyOrPoRC4usITRP7kA6h-91Iru0C69qAubZOlhhce5tK4GIJ58aAtp5EALw_wcB</v>
          </cell>
        </row>
        <row r="1100">
          <cell r="A1100" t="str">
            <v>I2187</v>
          </cell>
          <cell r="B1100" t="str">
            <v>Caja Al 150x150</v>
          </cell>
          <cell r="C1100" t="str">
            <v>Uni.</v>
          </cell>
          <cell r="D1100">
            <v>1158.6777</v>
          </cell>
          <cell r="E1100">
            <v>44044</v>
          </cell>
          <cell r="F1100" t="str">
            <v>MERCADO LIBRE</v>
          </cell>
          <cell r="G1100" t="str">
            <v>01_MATERIALES</v>
          </cell>
          <cell r="H1100" t="str">
            <v>INST. ELECTRICA</v>
          </cell>
          <cell r="J1100" t="str">
            <v>https://articulo.mercadolibre.com.ar/MLA-769521060-caja-estanca-de-aluminio-inyectado-ip65-multifuncion-150x150-_JM?quantity=1#position=1&amp;type=item&amp;tracking_id=3ff1afe0-de27-4632-ae1a-36e6de39a0ba</v>
          </cell>
        </row>
        <row r="1101">
          <cell r="A1101" t="str">
            <v>I2188</v>
          </cell>
          <cell r="B1101" t="str">
            <v>Cable Cu 2,5mm^2 - IRAM 62.267</v>
          </cell>
          <cell r="C1101" t="str">
            <v>ml</v>
          </cell>
          <cell r="D1101">
            <v>29.382000000000001</v>
          </cell>
          <cell r="E1101">
            <v>44044</v>
          </cell>
          <cell r="F1101" t="str">
            <v>MERCADO LIBRE</v>
          </cell>
          <cell r="G1101" t="str">
            <v>01_MATERIALES</v>
          </cell>
          <cell r="H1101" t="str">
            <v>INST. ELECTRICA</v>
          </cell>
          <cell r="J1101" t="str">
            <v>https://articulo.mercadolibre.com.ar/MLA-833334692-cable-unipolar-25mm-afumex-750-prysmian-_JM#position=1&amp;type=item&amp;tracking_id=fc601a02-f7f1-42af-b7b3-4d739827b85c_JM?quantity=1#position=5&amp;type=item&amp;tracking_id=cdb39bf6-3abe-42a8-bf0e-02e0ba1afff4</v>
          </cell>
        </row>
        <row r="1102">
          <cell r="A1102" t="str">
            <v>I2189</v>
          </cell>
          <cell r="B1102" t="str">
            <v>Cable Cu 10mm^2 - IRAM 62.267 - Verde/Amarillo</v>
          </cell>
          <cell r="C1102" t="str">
            <v>ml</v>
          </cell>
          <cell r="D1102">
            <v>126.1643</v>
          </cell>
          <cell r="E1102">
            <v>44044</v>
          </cell>
          <cell r="F1102" t="str">
            <v>MERCADO LIBRE</v>
          </cell>
          <cell r="G1102" t="str">
            <v>01_MATERIALES</v>
          </cell>
          <cell r="H1102" t="str">
            <v>INST. ELECTRICA</v>
          </cell>
          <cell r="J1102" t="str">
            <v>https://articulo.mercadolibre.com.ar/MLA-745514657-cable-unipolar-10mm2-prysmian-x100mts-symnet-_JM?quantity=1&amp;variation=28702812698&amp;onAttributesExp=true#position=1&amp;type=item&amp;tracking_id=7d3d8a30-18e2-4205-a3a0-3f1ab8927505</v>
          </cell>
        </row>
        <row r="1103">
          <cell r="A1103" t="str">
            <v>I2190</v>
          </cell>
          <cell r="B1103" t="str">
            <v>Luminarias simil historica Pay Yako LED 120W</v>
          </cell>
          <cell r="C1103" t="str">
            <v>Uni.</v>
          </cell>
          <cell r="D1103">
            <v>27359</v>
          </cell>
          <cell r="E1103">
            <v>44035.662268518521</v>
          </cell>
          <cell r="F1103" t="str">
            <v>SIN FUENTE</v>
          </cell>
          <cell r="G1103" t="str">
            <v>01_MATERIALES</v>
          </cell>
          <cell r="H1103" t="str">
            <v>INST. ELECTRICA</v>
          </cell>
          <cell r="J1103" t="str">
            <v>Cotizacion JORGE MINVIELE</v>
          </cell>
        </row>
        <row r="1104">
          <cell r="A1104" t="str">
            <v>I2191</v>
          </cell>
          <cell r="B1104" t="str">
            <v>Luminarias simil historica Pay Yako LED 100W</v>
          </cell>
          <cell r="C1104" t="str">
            <v>Uni.</v>
          </cell>
          <cell r="D1104">
            <v>27000</v>
          </cell>
          <cell r="E1104">
            <v>44035.662268518521</v>
          </cell>
          <cell r="F1104" t="str">
            <v>SIN FUENTE</v>
          </cell>
          <cell r="G1104" t="str">
            <v>01_MATERIALES</v>
          </cell>
          <cell r="H1104" t="str">
            <v>INST. ELECTRICA</v>
          </cell>
          <cell r="J1104" t="str">
            <v>Cotizacion JORGE MINVIELE</v>
          </cell>
        </row>
        <row r="1105">
          <cell r="A1105" t="str">
            <v>I2192</v>
          </cell>
          <cell r="B1105" t="str">
            <v>Proyector LED SX50P 50W</v>
          </cell>
          <cell r="C1105" t="str">
            <v>u</v>
          </cell>
          <cell r="D1105">
            <v>8553.7240000000002</v>
          </cell>
          <cell r="E1105">
            <v>44035.662268518521</v>
          </cell>
          <cell r="F1105" t="str">
            <v>SIN FUENTE</v>
          </cell>
          <cell r="G1105" t="str">
            <v>01_MATERIALES</v>
          </cell>
          <cell r="H1105" t="str">
            <v>INST. ELECTRICA</v>
          </cell>
          <cell r="J1105" t="str">
            <v>Cotizacion JORGE MINVIELE</v>
          </cell>
        </row>
        <row r="1106">
          <cell r="A1106" t="str">
            <v>I2193</v>
          </cell>
          <cell r="B1106" t="str">
            <v>Proyector LED SX100P 100W</v>
          </cell>
          <cell r="C1106" t="str">
            <v>u</v>
          </cell>
          <cell r="D1106">
            <v>11666.286000000002</v>
          </cell>
          <cell r="E1106">
            <v>44035.662268518521</v>
          </cell>
          <cell r="F1106" t="str">
            <v>SIN FUENTE</v>
          </cell>
          <cell r="G1106" t="str">
            <v>01_MATERIALES</v>
          </cell>
          <cell r="H1106" t="str">
            <v>INST. ELECTRICA</v>
          </cell>
          <cell r="J1106" t="str">
            <v>Cotizacion JORGE MINVIELE</v>
          </cell>
        </row>
        <row r="1107">
          <cell r="A1107" t="str">
            <v>I2194</v>
          </cell>
          <cell r="B1107" t="str">
            <v>Cable UTP AWG24 Cat. 5a</v>
          </cell>
          <cell r="C1107" t="str">
            <v>ml</v>
          </cell>
          <cell r="D1107">
            <v>18.311900000000001</v>
          </cell>
          <cell r="E1107">
            <v>44044</v>
          </cell>
          <cell r="F1107" t="str">
            <v>MERCADO LIBRE</v>
          </cell>
          <cell r="G1107" t="str">
            <v>01_MATERIALES</v>
          </cell>
          <cell r="H1107" t="str">
            <v>INST. ELECTRICA</v>
          </cell>
          <cell r="J1107" t="str">
            <v>https://articulo.mercadolibre.com.ar/MLA-827830293-cable-utp-red-rollo-bobina-305mt-cat5e-interior-awg24-_JM?matt_tool=80963329&amp;matt_word=&amp;gclid=Cj0KCQjw6uT4BRD5ARIsADwJQ1-V2xeyV_6fwUko9TFPV1_V43pRvy0ufovFhNyFUBesuaD3g3xgytYaAgz2EALw_wcB</v>
          </cell>
        </row>
        <row r="1108">
          <cell r="A1108" t="str">
            <v>I2195</v>
          </cell>
          <cell r="B1108" t="str">
            <v>Cu 32x1mm^2 - IRAM 62.266</v>
          </cell>
          <cell r="C1108" t="str">
            <v>ml</v>
          </cell>
          <cell r="D1108">
            <v>729.83</v>
          </cell>
          <cell r="E1108">
            <v>44035.662268518521</v>
          </cell>
          <cell r="F1108" t="str">
            <v>SIN FUENTE</v>
          </cell>
          <cell r="G1108" t="str">
            <v>01_MATERIALES</v>
          </cell>
          <cell r="H1108" t="str">
            <v>INST. ELECTRICA</v>
          </cell>
        </row>
        <row r="1109">
          <cell r="A1109" t="str">
            <v>I2196</v>
          </cell>
          <cell r="B1109" t="str">
            <v>FTP AWG24 Cat. 5a doble vaina</v>
          </cell>
          <cell r="C1109" t="str">
            <v>ml</v>
          </cell>
          <cell r="D1109">
            <v>29.803549654518356</v>
          </cell>
          <cell r="E1109">
            <v>44044</v>
          </cell>
          <cell r="F1109" t="str">
            <v>MERCADO LIBRE</v>
          </cell>
          <cell r="G1109" t="str">
            <v>01_MATERIALES</v>
          </cell>
          <cell r="H1109" t="str">
            <v>INST. ELECTRICA</v>
          </cell>
          <cell r="J1109" t="str">
            <v>https://articulo.mercadolibre.com.ar/MLA-719168224-cable-ftp-glc-cat5e-doble-vaina-pantalla-aluminio-305-mts-_JM?searchVariation=32195378707#searchVariation=32195378707&amp;position=2&amp;type=item&amp;tracking_id=365eaec1-2da7-4575-9655-43fa738fb31e</v>
          </cell>
        </row>
        <row r="1110">
          <cell r="A1110" t="str">
            <v>I2197</v>
          </cell>
          <cell r="B1110" t="str">
            <v>Bocinas de Audio</v>
          </cell>
          <cell r="C1110" t="str">
            <v>u</v>
          </cell>
          <cell r="D1110">
            <v>14980.660000000002</v>
          </cell>
          <cell r="E1110">
            <v>44062</v>
          </cell>
          <cell r="F1110" t="str">
            <v>MERCADO LIBRE</v>
          </cell>
          <cell r="G1110" t="str">
            <v>01_MATERIALES</v>
          </cell>
          <cell r="H1110" t="str">
            <v>INST. ELECTRICA</v>
          </cell>
          <cell r="J1110">
            <v>193</v>
          </cell>
        </row>
        <row r="1111">
          <cell r="A1111" t="str">
            <v>I2198</v>
          </cell>
          <cell r="B1111" t="str">
            <v>Equipamiento completo para sistema de Audio (incluye Rack)</v>
          </cell>
          <cell r="C1111" t="str">
            <v>u</v>
          </cell>
          <cell r="E1111">
            <v>44035.662268518521</v>
          </cell>
          <cell r="F1111" t="str">
            <v>SIN FUENTE</v>
          </cell>
          <cell r="G1111" t="str">
            <v>01_MATERIALES</v>
          </cell>
          <cell r="H1111" t="str">
            <v>INST. ELECTRICA</v>
          </cell>
        </row>
        <row r="1112">
          <cell r="A1112" t="str">
            <v>I2199</v>
          </cell>
          <cell r="B1112" t="str">
            <v>Jabalina De 1/2 X 1,5mts</v>
          </cell>
          <cell r="C1112" t="str">
            <v>u</v>
          </cell>
          <cell r="D1112">
            <v>565.49590000000001</v>
          </cell>
          <cell r="E1112">
            <v>44044</v>
          </cell>
          <cell r="F1112" t="str">
            <v>MERCADO LIBRE</v>
          </cell>
          <cell r="G1112" t="str">
            <v>01_MATERIALES</v>
          </cell>
          <cell r="H1112" t="str">
            <v>INST. ELECTRICA</v>
          </cell>
          <cell r="J1112" t="str">
            <v>https://articulo.mercadolibre.com.ar/MLA-827117750-jabalina-de-12-x-15mts-tomacable-puesta-a-tierra-_JM?quantity=1#position=15&amp;type=item&amp;tracking_id=85f2e8f7-807a-42c7-bb6c-fe61136302de</v>
          </cell>
        </row>
        <row r="1113">
          <cell r="A1113" t="str">
            <v>I2200</v>
          </cell>
          <cell r="B1113" t="str">
            <v>Bandeja tipo escalera 300 mm ala 92 mm</v>
          </cell>
          <cell r="C1113" t="str">
            <v>ml</v>
          </cell>
          <cell r="D1113">
            <v>330.57850000000002</v>
          </cell>
          <cell r="E1113">
            <v>44044</v>
          </cell>
          <cell r="F1113" t="str">
            <v>SIN FUENTE</v>
          </cell>
          <cell r="G1113" t="str">
            <v>01_MATERIALES</v>
          </cell>
          <cell r="H1113">
            <v>0</v>
          </cell>
          <cell r="J1113" t="str">
            <v>https://articulo.mercadolibre.com.ar/MLA-863346534-bandeja-portacable-escalera-300mm-ala-92mm-3mts-_JM?quantity=1#position=1&amp;type=item&amp;tracking_id=7588a4c3-fdf6-4b9c-b4c7-50763ba5c265</v>
          </cell>
        </row>
        <row r="1114">
          <cell r="A1114" t="str">
            <v>I2201</v>
          </cell>
          <cell r="B1114" t="str">
            <v>Gabinete 450x300x250mm c/  50 boreneras doble piso 1,5mm²</v>
          </cell>
          <cell r="C1114" t="str">
            <v>u</v>
          </cell>
          <cell r="D1114">
            <v>4217.6767500000005</v>
          </cell>
          <cell r="E1114">
            <v>44062</v>
          </cell>
          <cell r="F1114" t="str">
            <v>SIN FUENTE</v>
          </cell>
          <cell r="G1114" t="str">
            <v>01_MATERIALES</v>
          </cell>
          <cell r="H1114">
            <v>0</v>
          </cell>
          <cell r="J1114">
            <v>54.337499999999999</v>
          </cell>
        </row>
        <row r="1115">
          <cell r="A1115" t="str">
            <v>I2202</v>
          </cell>
          <cell r="B1115" t="str">
            <v>4.8.2 Equipamiento completo para sistema de Audio (incluye Rack)</v>
          </cell>
          <cell r="C1115" t="str">
            <v>gl</v>
          </cell>
          <cell r="D1115">
            <v>1489683.04</v>
          </cell>
          <cell r="E1115">
            <v>44062</v>
          </cell>
          <cell r="F1115" t="str">
            <v>MAIL DE JORGE MINVILLE 24/7/20</v>
          </cell>
          <cell r="G1115" t="str">
            <v>04_SUBCONTRATOS</v>
          </cell>
          <cell r="H1115">
            <v>0</v>
          </cell>
          <cell r="J1115">
            <v>19192</v>
          </cell>
        </row>
        <row r="1116">
          <cell r="A1116" t="str">
            <v>I2203</v>
          </cell>
          <cell r="B1116" t="str">
            <v>Ingrese Descripción</v>
          </cell>
          <cell r="C1116" t="str">
            <v>Ingrese Unidad</v>
          </cell>
          <cell r="D1116">
            <v>1</v>
          </cell>
          <cell r="E1116">
            <v>1</v>
          </cell>
          <cell r="F1116" t="str">
            <v>SIN FUENTE</v>
          </cell>
          <cell r="G1116" t="str">
            <v>01_MATERIALES</v>
          </cell>
          <cell r="H1116">
            <v>0</v>
          </cell>
          <cell r="J1116" t="str">
            <v>SIN CÓDIGO</v>
          </cell>
        </row>
        <row r="1117">
          <cell r="A1117" t="str">
            <v>I2204</v>
          </cell>
          <cell r="B1117" t="str">
            <v>Camión volcador  Fiat Trakker 6x4 - 380 T38 (Costo Fijo)</v>
          </cell>
          <cell r="C1117" t="str">
            <v>hs</v>
          </cell>
          <cell r="D1117">
            <v>1200.2380600000001</v>
          </cell>
          <cell r="E1117">
            <v>44062</v>
          </cell>
          <cell r="F1117" t="str">
            <v>Maquinas</v>
          </cell>
          <cell r="G1117" t="str">
            <v>03_EQUIPOS</v>
          </cell>
          <cell r="H1117" t="str">
            <v>Costo Fijo</v>
          </cell>
          <cell r="J1117" t="str">
            <v>E20</v>
          </cell>
        </row>
        <row r="1118">
          <cell r="A1118" t="str">
            <v>I2205</v>
          </cell>
          <cell r="B1118" t="str">
            <v>Camión volcador  Fiat Trakker 6x4 - 380 T38 (Costo Variable)</v>
          </cell>
          <cell r="C1118" t="str">
            <v>hs</v>
          </cell>
          <cell r="D1118">
            <v>3951.9358400000001</v>
          </cell>
          <cell r="E1118">
            <v>44062</v>
          </cell>
          <cell r="F1118" t="str">
            <v>Maquinas</v>
          </cell>
          <cell r="G1118" t="str">
            <v>03_EQUIPOS</v>
          </cell>
          <cell r="H1118" t="str">
            <v>Costo Variable</v>
          </cell>
          <cell r="J1118" t="str">
            <v>E20</v>
          </cell>
        </row>
        <row r="1119">
          <cell r="A1119" t="str">
            <v>I2206</v>
          </cell>
          <cell r="B1119" t="str">
            <v>Chofer</v>
          </cell>
          <cell r="C1119" t="str">
            <v>hs</v>
          </cell>
          <cell r="D1119">
            <v>670.51752228571434</v>
          </cell>
          <cell r="E1119">
            <v>44044</v>
          </cell>
          <cell r="F1119" t="str">
            <v>OFE*1,1</v>
          </cell>
          <cell r="G1119" t="str">
            <v>02_MANO_DE_OBRA</v>
          </cell>
          <cell r="H1119">
            <v>0</v>
          </cell>
          <cell r="J1119" t="str">
            <v>SIN CÓDIGO</v>
          </cell>
        </row>
        <row r="1120">
          <cell r="A1120" t="str">
            <v>I2207</v>
          </cell>
          <cell r="B1120" t="str">
            <v>Subcontrato Estudio Acústico, instalación, calibración y puesta en marcha</v>
          </cell>
          <cell r="C1120" t="str">
            <v>gl</v>
          </cell>
          <cell r="D1120">
            <v>863910.60000000009</v>
          </cell>
          <cell r="E1120">
            <v>44062</v>
          </cell>
          <cell r="F1120" t="str">
            <v>MAIL DE JORGE MINVILLE 24/7/20</v>
          </cell>
          <cell r="G1120" t="str">
            <v>01_MATERIALES</v>
          </cell>
          <cell r="H1120">
            <v>0</v>
          </cell>
          <cell r="J1120">
            <v>11130</v>
          </cell>
        </row>
        <row r="1121">
          <cell r="A1121" t="str">
            <v>I2208</v>
          </cell>
          <cell r="B1121" t="str">
            <v>Movilización y desmovilización de grua</v>
          </cell>
          <cell r="C1121" t="str">
            <v>gl</v>
          </cell>
          <cell r="D1121">
            <v>3301644.3200000003</v>
          </cell>
          <cell r="E1121">
            <v>44026</v>
          </cell>
          <cell r="F1121" t="str">
            <v>CRANE SUPPLY file: RENEWAL OF LA PLATA STATION</v>
          </cell>
          <cell r="G1121" t="str">
            <v>01_MATERIALES</v>
          </cell>
          <cell r="H1121">
            <v>0</v>
          </cell>
          <cell r="J1121">
            <v>42536</v>
          </cell>
        </row>
        <row r="1122">
          <cell r="A1122" t="str">
            <v>I2209</v>
          </cell>
          <cell r="B1122" t="str">
            <v>Grua de 30 toneladas (incluye ida y vuelta)</v>
          </cell>
          <cell r="C1122" t="str">
            <v>día</v>
          </cell>
          <cell r="D1122">
            <v>84993.900000000009</v>
          </cell>
          <cell r="E1122">
            <v>44062</v>
          </cell>
          <cell r="F1122" t="str">
            <v>GOLISANO Ariel Leiva / 1167213973 / ariel@gruagolisano.com.ar</v>
          </cell>
          <cell r="G1122" t="str">
            <v>01_MATERIALES</v>
          </cell>
          <cell r="H1122">
            <v>0</v>
          </cell>
          <cell r="J1122">
            <v>1095</v>
          </cell>
        </row>
        <row r="1123">
          <cell r="A1123" t="str">
            <v>I2210</v>
          </cell>
          <cell r="B1123" t="str">
            <v>Caja de medidor trifásica</v>
          </cell>
          <cell r="C1123" t="str">
            <v>u</v>
          </cell>
          <cell r="D1123">
            <v>1753.7190000000001</v>
          </cell>
          <cell r="E1123">
            <v>44044</v>
          </cell>
          <cell r="F1123" t="str">
            <v>MERCADO LIBRE</v>
          </cell>
          <cell r="G1123" t="str">
            <v>01_MATERIALES</v>
          </cell>
          <cell r="H1123">
            <v>0</v>
          </cell>
          <cell r="J1123" t="str">
            <v>https://articulo.mercadolibre.com.ar/MLA-855378271-caja-medidor-trifasica-lisa-sin-reset-_JM#position=6&amp;type=item&amp;tracking_id=62a73680-f8d4-444a-84a0-5bd810c082d5</v>
          </cell>
        </row>
        <row r="1124">
          <cell r="A1124" t="str">
            <v>I2211</v>
          </cell>
          <cell r="B1124" t="str">
            <v>Caja toma primaria</v>
          </cell>
          <cell r="C1124" t="str">
            <v>u</v>
          </cell>
          <cell r="D1124">
            <v>10720.6612</v>
          </cell>
          <cell r="E1124">
            <v>44044</v>
          </cell>
          <cell r="F1124" t="str">
            <v>MERCADO LIBRE</v>
          </cell>
          <cell r="G1124" t="str">
            <v>01_MATERIALES</v>
          </cell>
          <cell r="H1124">
            <v>0</v>
          </cell>
          <cell r="J1124" t="str">
            <v>https://articulo.mercadolibre.com.ar/MLA-719353814-caja-de-toma-primaria-200a-con-bases-nh-t2-edesur-conextube-_JM#position=2&amp;type=item&amp;tracking_id=cccc2c46-afa6-4d59-8916-6db6df8fb092</v>
          </cell>
        </row>
        <row r="1125">
          <cell r="A1125" t="str">
            <v>I2212</v>
          </cell>
          <cell r="B1125" t="str">
            <v>Transferencia Automatica 150A - 20kA</v>
          </cell>
          <cell r="C1125" t="str">
            <v>u</v>
          </cell>
          <cell r="D1125">
            <v>152892.56198347107</v>
          </cell>
          <cell r="E1125">
            <v>1</v>
          </cell>
          <cell r="F1125" t="str">
            <v>SIN FUENTE</v>
          </cell>
          <cell r="G1125" t="str">
            <v>01_MATERIALES</v>
          </cell>
          <cell r="H1125">
            <v>0</v>
          </cell>
          <cell r="J1125" t="str">
            <v>https://articulo.mercadolibre.com.ar/MLA-872392440-transferencia-automatica-grupo-electrogeno-tta-125-150kva-_JM#position=3&amp;type=item&amp;tracking_id=a3f2cf91-b77d-4fd0-ace6-f2952f77b271</v>
          </cell>
        </row>
        <row r="1126">
          <cell r="A1126" t="str">
            <v>I2213</v>
          </cell>
          <cell r="B1126" t="str">
            <v>TMM 2x20A 10kA</v>
          </cell>
          <cell r="C1126" t="str">
            <v>u</v>
          </cell>
          <cell r="D1126">
            <v>713.00829999999996</v>
          </cell>
          <cell r="E1126">
            <v>44044</v>
          </cell>
          <cell r="F1126" t="str">
            <v>MERCADO LIBRE</v>
          </cell>
          <cell r="G1126" t="str">
            <v>01_MATERIALES</v>
          </cell>
          <cell r="H1126">
            <v>0</v>
          </cell>
          <cell r="J1126" t="str">
            <v>https://articulo.mercadolibre.com.ar/MLA-836853548-llave-termica-bipolar-2x20-20a-schneider-easy9-ea--_JM#position=1&amp;type=item&amp;tracking_id=3b934a73-a2ef-4cb4-b9d7-8c860fa70618</v>
          </cell>
        </row>
        <row r="1127">
          <cell r="A1127" t="str">
            <v>I2214</v>
          </cell>
          <cell r="B1127" t="str">
            <v>TMM 4x20A 10kA</v>
          </cell>
          <cell r="C1127" t="str">
            <v>u</v>
          </cell>
          <cell r="D1127">
            <v>1338.8430000000001</v>
          </cell>
          <cell r="E1127">
            <v>44044</v>
          </cell>
          <cell r="F1127" t="str">
            <v>MERCADO LIBRE</v>
          </cell>
          <cell r="G1127" t="str">
            <v>01_MATERIALES</v>
          </cell>
          <cell r="H1127">
            <v>0</v>
          </cell>
          <cell r="J1127" t="str">
            <v>https://articulo.mercadolibre.com.ar/MLA-841970791-int-termomagnetico-tetrapolar-4x20-a-curva-c-schneider-_JM#position=3&amp;type=item&amp;tracking_id=b688c5f7-5b72-4e4f-b961-90dbe90d3ce6</v>
          </cell>
        </row>
        <row r="1128">
          <cell r="A1128" t="str">
            <v>I2215</v>
          </cell>
          <cell r="B1128" t="str">
            <v>Barra repartidora de 11 salidas</v>
          </cell>
          <cell r="C1128" t="str">
            <v>u</v>
          </cell>
          <cell r="D1128">
            <v>1561.9834710743803</v>
          </cell>
          <cell r="E1128">
            <v>1</v>
          </cell>
          <cell r="F1128" t="str">
            <v>SIN FUENTE</v>
          </cell>
          <cell r="G1128" t="str">
            <v>01_MATERIALES</v>
          </cell>
          <cell r="H1128">
            <v>0</v>
          </cell>
          <cell r="J1128" t="str">
            <v>https://articulo.mercadolibre.com.ar/MLA-868371934-bornera-repartidora-tetrapolar-125-a-11-salidas-din-zoloda-_JM#position=2&amp;type=item&amp;tracking_id=891737aa-7965-4ca0-82ec-505a0cf3a91c</v>
          </cell>
        </row>
        <row r="1129">
          <cell r="A1129" t="str">
            <v>I2216</v>
          </cell>
          <cell r="B1129" t="str">
            <v>Controlador Timer Programable de 2 contactos</v>
          </cell>
          <cell r="C1129" t="str">
            <v>u</v>
          </cell>
          <cell r="D1129">
            <v>813.22314049586782</v>
          </cell>
          <cell r="E1129">
            <v>1</v>
          </cell>
          <cell r="F1129" t="str">
            <v>SIN FUENTE</v>
          </cell>
          <cell r="G1129" t="str">
            <v>01_MATERIALES</v>
          </cell>
          <cell r="H1129">
            <v>0</v>
          </cell>
          <cell r="J1129" t="str">
            <v>https://articulo.mercadolibre.com.ar/MLA-726365426-timer-digital-riel-din-reloj-temporizador-programable-tiempo-_JM#position=4&amp;type=item&amp;tracking_id=1e0c681a-8f59-43ec-a7b3-56372bab4a9c</v>
          </cell>
        </row>
        <row r="1130">
          <cell r="A1130" t="str">
            <v>I2217</v>
          </cell>
          <cell r="B1130" t="str">
            <v>Gabinete  Metálico IP55 - 1200x750x300</v>
          </cell>
          <cell r="C1130" t="str">
            <v>u</v>
          </cell>
          <cell r="D1130">
            <v>24101.010000000002</v>
          </cell>
          <cell r="E1130">
            <v>44026</v>
          </cell>
          <cell r="F1130" t="str">
            <v>SIN FUENTE</v>
          </cell>
          <cell r="G1130" t="str">
            <v>01_MATERIALES</v>
          </cell>
          <cell r="H1130">
            <v>0</v>
          </cell>
          <cell r="J1130" t="str">
            <v>345 u$ss/m2</v>
          </cell>
        </row>
        <row r="1131">
          <cell r="A1131" t="str">
            <v>I2218</v>
          </cell>
          <cell r="B1131" t="str">
            <v>Caja De Pase Estanco Ip 65 Conexbox 10x10x5</v>
          </cell>
          <cell r="C1131" t="str">
            <v>u</v>
          </cell>
          <cell r="D1131">
            <v>164.84299999999999</v>
          </cell>
          <cell r="E1131">
            <v>44044</v>
          </cell>
          <cell r="F1131" t="str">
            <v>MERCADO LIBRE</v>
          </cell>
          <cell r="G1131" t="str">
            <v>01_MATERIALES</v>
          </cell>
          <cell r="H1131">
            <v>0</v>
          </cell>
          <cell r="J1131" t="str">
            <v>https://articulo.mercadolibre.com.ar/MLA-840354727-caja-de-pase-estanco-ip-65-conexbox-10x10x5-cm-conextube-_JM#position=14&amp;type=item&amp;tracking_id=5152be7a-bd00-46d6-9539-7c3d70d5d8df</v>
          </cell>
        </row>
        <row r="1132">
          <cell r="A1132" t="str">
            <v>I2219</v>
          </cell>
          <cell r="B1132" t="str">
            <v>Caño de Hierro Semipesado MOP 1" x 3 m</v>
          </cell>
          <cell r="C1132" t="str">
            <v>ml</v>
          </cell>
          <cell r="D1132">
            <v>178.46459999999999</v>
          </cell>
          <cell r="E1132">
            <v>44044</v>
          </cell>
          <cell r="F1132" t="str">
            <v>MERCADO LIBRE</v>
          </cell>
          <cell r="G1132" t="str">
            <v>01_MATERIALES</v>
          </cell>
          <cell r="H1132" t="str">
            <v>INST. ELECTRICA</v>
          </cell>
          <cell r="J1132" t="str">
            <v>https://articulo.mercadolibre.com.ar/MLA-868268981-cano-de-hierro-semipesado-1-x-3-metros-15-tiras-_JM#position=11&amp;type=item&amp;tracking_id=dae9b65e-89e2-4742-aa65-d009473087c7</v>
          </cell>
        </row>
        <row r="1133">
          <cell r="A1133" t="str">
            <v>I2220</v>
          </cell>
          <cell r="B1133" t="str">
            <v>Caño de Hierro Semipesado MOP 1 1/2" x 3 m</v>
          </cell>
          <cell r="C1133" t="str">
            <v>ml</v>
          </cell>
          <cell r="D1133">
            <v>296.96859999999998</v>
          </cell>
          <cell r="E1133">
            <v>44044</v>
          </cell>
          <cell r="F1133" t="str">
            <v>MERCADO LIBRE</v>
          </cell>
          <cell r="G1133" t="str">
            <v>01_MATERIALES</v>
          </cell>
          <cell r="H1133" t="str">
            <v>INST. ELECTRICA</v>
          </cell>
          <cell r="J1133" t="str">
            <v>https://articulo.mercadolibre.com.ar/MLA-868260485-cano-de-hierro-semipesado-1-14-x-3-metros-5-tiras-_JM#position=21&amp;type=item&amp;tracking_id=6db6bb29-7f1c-4f46-9c22-5015e3139a4d</v>
          </cell>
        </row>
        <row r="1134">
          <cell r="A1134" t="str">
            <v>I2221</v>
          </cell>
          <cell r="B1134" t="str">
            <v>Union de aluminio Daisa 3/4"</v>
          </cell>
          <cell r="C1134" t="str">
            <v>u</v>
          </cell>
          <cell r="D1134">
            <v>73.553700000000006</v>
          </cell>
          <cell r="E1134">
            <v>44044</v>
          </cell>
          <cell r="F1134" t="str">
            <v>MERCADO LIBRE</v>
          </cell>
          <cell r="G1134" t="str">
            <v>01_MATERIALES</v>
          </cell>
          <cell r="H1134" t="str">
            <v>INST. ELECTRICA</v>
          </cell>
          <cell r="J1134" t="str">
            <v>https://articulo.mercadolibre.com.ar/MLA-828029160-union-de-aluminio-tipo-daisa-34-_JM#position=14&amp;type=item&amp;tracking_id=c40bad7a-4536-4992-9cb7-78be5fdc3ba1</v>
          </cell>
        </row>
        <row r="1135">
          <cell r="A1135" t="str">
            <v>I2222</v>
          </cell>
          <cell r="B1135" t="str">
            <v>Caja de paso cuadrada 15 x 15 x 10 cm de aluminio Daisa</v>
          </cell>
          <cell r="C1135" t="str">
            <v>u</v>
          </cell>
          <cell r="D1135">
            <v>1765.2892999999999</v>
          </cell>
          <cell r="E1135">
            <v>44044</v>
          </cell>
          <cell r="F1135" t="str">
            <v>MERCADO LIBRE</v>
          </cell>
          <cell r="G1135" t="str">
            <v>01_MATERIALES</v>
          </cell>
          <cell r="H1135" t="str">
            <v>INST. ELECTRICA</v>
          </cell>
          <cell r="J1135" t="str">
            <v>https://articulo.mercadolibre.com.ar/MLA-859831574-caja-de-paso-cuadrada-15x15x10cm-estanca-ciega-daisa-_JM#position=18&amp;type=item&amp;tracking_id=c40bad7a-4536-4992-9cb7-78be5fdc3ba1</v>
          </cell>
        </row>
        <row r="1136">
          <cell r="A1136" t="str">
            <v>I2223</v>
          </cell>
          <cell r="B1136" t="str">
            <v>Abrazadera para caño hg 3/4 Daisa</v>
          </cell>
          <cell r="C1136" t="str">
            <v>u</v>
          </cell>
          <cell r="D1136">
            <v>80.991699999999994</v>
          </cell>
          <cell r="E1136">
            <v>44044</v>
          </cell>
          <cell r="F1136" t="str">
            <v>MERCADO LIBRE</v>
          </cell>
          <cell r="G1136" t="str">
            <v>01_MATERIALES</v>
          </cell>
          <cell r="H1136" t="str">
            <v>INST. ELECTRICA</v>
          </cell>
          <cell r="J1136" t="str">
            <v>https://articulo.mercadolibre.com.ar/MLA-857261834-abrazadera-grampa-completa-galvanizada-para-cano-34-daisa-_JM#position=2&amp;type=item&amp;tracking_id=1b2fe8ee-fe3f-47ad-a3bc-84042495a8fd</v>
          </cell>
        </row>
        <row r="1137">
          <cell r="A1137" t="str">
            <v>I2224</v>
          </cell>
          <cell r="B1137" t="str">
            <v>Caño Hierro Galvanizado 1 1/2" x 3 ml Daisa</v>
          </cell>
          <cell r="C1137" t="str">
            <v>ml</v>
          </cell>
          <cell r="D1137">
            <v>347.93389999999999</v>
          </cell>
          <cell r="E1137">
            <v>44044</v>
          </cell>
          <cell r="F1137" t="str">
            <v>MERCADO LIBRE</v>
          </cell>
          <cell r="G1137" t="str">
            <v>01_MATERIALES</v>
          </cell>
          <cell r="H1137" t="str">
            <v>INST. ELECTRICA</v>
          </cell>
          <cell r="J1137" t="str">
            <v>https://articulo.mercadolibre.com.ar/MLA-828002687-cano-hierro-galvanizado-tipo-daisa-1-12-x3mts-espesor-09mm-_JM#position=18&amp;type=item&amp;tracking_id=83fc2ab8-4b20-47f4-9609-57d4fe39feb1</v>
          </cell>
        </row>
        <row r="1138">
          <cell r="A1138" t="str">
            <v>I2225</v>
          </cell>
          <cell r="B1138" t="str">
            <v>Caño Hierro Galvanizado 2" x 3 ml Daisa</v>
          </cell>
          <cell r="C1138" t="str">
            <v>ml</v>
          </cell>
          <cell r="D1138">
            <v>448.20940000000002</v>
          </cell>
          <cell r="E1138">
            <v>44044</v>
          </cell>
          <cell r="F1138" t="str">
            <v>MERCADO LIBRE</v>
          </cell>
          <cell r="G1138" t="str">
            <v>01_MATERIALES</v>
          </cell>
          <cell r="H1138" t="str">
            <v>INST. ELECTRICA</v>
          </cell>
          <cell r="J1138" t="str">
            <v>https://articulo.mercadolibre.com.ar/MLA-828006114-cano-hierro-galvanizado-tipo-daisa-2-x3mts-pack-x10pzas-_JM#position=7&amp;type=item&amp;tracking_id=83fc2ab8-4b20-47f4-9609-57d4fe39feb1</v>
          </cell>
        </row>
        <row r="1139">
          <cell r="A1139" t="str">
            <v>I2226</v>
          </cell>
          <cell r="B1139" t="str">
            <v>Abrazadera para caño hg 1" Daisa</v>
          </cell>
          <cell r="C1139" t="str">
            <v>u</v>
          </cell>
          <cell r="D1139">
            <v>97.520700000000005</v>
          </cell>
          <cell r="E1139">
            <v>44044</v>
          </cell>
          <cell r="F1139" t="str">
            <v>MERCADO LIBRE</v>
          </cell>
          <cell r="G1139" t="str">
            <v>01_MATERIALES</v>
          </cell>
          <cell r="H1139" t="str">
            <v>INST. ELECTRICA</v>
          </cell>
          <cell r="J1139" t="str">
            <v>https://articulo.mercadolibre.com.ar/MLA-857264584-abrazadera-grampa-completa-galvanizada-para-cano-1-daisa-_JM#position=1&amp;type=item&amp;tracking_id=d73ae19f-ca83-4f7e-9106-a34dc456d32e</v>
          </cell>
        </row>
        <row r="1140">
          <cell r="A1140" t="str">
            <v>I2227</v>
          </cell>
          <cell r="B1140" t="str">
            <v>Abrazadera para caño hg 2" Daisa</v>
          </cell>
          <cell r="C1140" t="str">
            <v>u</v>
          </cell>
          <cell r="D1140">
            <v>298.34710000000001</v>
          </cell>
          <cell r="E1140">
            <v>44044</v>
          </cell>
          <cell r="F1140" t="str">
            <v>MERCADO LIBRE</v>
          </cell>
          <cell r="G1140" t="str">
            <v>01_MATERIALES</v>
          </cell>
          <cell r="H1140" t="str">
            <v>INST. ELECTRICA</v>
          </cell>
          <cell r="J1140" t="str">
            <v>https://articulo.mercadolibre.com.ar/MLA-857266618-abrazadera-grampa-completa-galvanizada-para-cano-2-daisa-_JM#position=4&amp;type=item&amp;tracking_id=d73ae19f-ca83-4f7e-9106-a34dc456d32e</v>
          </cell>
        </row>
        <row r="1141">
          <cell r="A1141" t="str">
            <v>I2228</v>
          </cell>
          <cell r="B1141" t="str">
            <v>Union de aluminio Daisa 1 1/4"</v>
          </cell>
          <cell r="C1141" t="str">
            <v>u</v>
          </cell>
          <cell r="D1141">
            <v>137.1901</v>
          </cell>
          <cell r="E1141">
            <v>44044</v>
          </cell>
          <cell r="F1141" t="str">
            <v>MERCADO LIBRE</v>
          </cell>
          <cell r="G1141" t="str">
            <v>01_MATERIALES</v>
          </cell>
          <cell r="H1141" t="str">
            <v>INST. ELECTRICA</v>
          </cell>
          <cell r="J1141" t="str">
            <v>https://articulo.mercadolibre.com.ar/MLA-828029556-union-de-aluminio-tipo-daisa-1-14-_JM#position=5&amp;type=item&amp;tracking_id=27d9b79f-b48c-4db4-9ab8-a37518de91ea</v>
          </cell>
        </row>
        <row r="1142">
          <cell r="A1142" t="str">
            <v>I2229</v>
          </cell>
          <cell r="B1142" t="str">
            <v>Caño Hierro Galvanizado 1 1/4" x 3 ml Daisa</v>
          </cell>
          <cell r="C1142" t="str">
            <v>ml</v>
          </cell>
          <cell r="D1142">
            <v>207.16253443526173</v>
          </cell>
          <cell r="E1142">
            <v>44044</v>
          </cell>
          <cell r="F1142" t="str">
            <v>MERCADO LIBRE</v>
          </cell>
          <cell r="G1142" t="str">
            <v>01_MATERIALES</v>
          </cell>
          <cell r="H1142" t="str">
            <v>INST. ELECTRICA</v>
          </cell>
          <cell r="J1142" t="str">
            <v>https://articulo.mercadolibre.com.ar/MLA-828005030-cano-hierro-galvanizado-tipo-daisa-1-14-x3mts-pack-x10pzas-_JM#position=6&amp;type=item&amp;tracking_id=9fc5ecee-8482-48f6-b8d6-2b2307c65563</v>
          </cell>
        </row>
        <row r="1143">
          <cell r="A1143" t="str">
            <v>I2230</v>
          </cell>
          <cell r="B1143" t="str">
            <v>Abrazadera para caño hg 1 1/4" Daisa</v>
          </cell>
          <cell r="C1143" t="str">
            <v>u</v>
          </cell>
          <cell r="D1143">
            <v>168.0992</v>
          </cell>
          <cell r="E1143">
            <v>44044</v>
          </cell>
          <cell r="F1143" t="str">
            <v>MERCADO LIBRE</v>
          </cell>
          <cell r="G1143" t="str">
            <v>01_MATERIALES</v>
          </cell>
          <cell r="H1143" t="str">
            <v>INST. ELECTRICA</v>
          </cell>
          <cell r="J1143" t="str">
            <v>https://articulo.mercadolibre.com.ar/MLA-871634820-abrazadera-completa-grampa-daisa-para-cano-1-14-x5-unidad-_JM#position=13&amp;type=item&amp;tracking_id=93645e49-5623-4169-aacd-a30be7b3d521</v>
          </cell>
        </row>
        <row r="1144">
          <cell r="A1144" t="str">
            <v>I2231</v>
          </cell>
          <cell r="B1144" t="str">
            <v>Union de aluminio Daisa 2"</v>
          </cell>
          <cell r="C1144" t="str">
            <v>u</v>
          </cell>
          <cell r="D1144">
            <v>303.30579999999998</v>
          </cell>
          <cell r="E1144">
            <v>44044</v>
          </cell>
          <cell r="F1144" t="str">
            <v>MERCADO LIBRE</v>
          </cell>
          <cell r="G1144" t="str">
            <v>01_MATERIALES</v>
          </cell>
          <cell r="H1144" t="str">
            <v>INST. ELECTRICA</v>
          </cell>
          <cell r="J1144" t="str">
            <v>https://articulo.mercadolibre.com.ar/MLA-828029774-union-de-aluminio-tipo-daisa-2-_JM#position=1&amp;type=item&amp;tracking_id=ee7c71fd-15e4-4394-adba-6e6b1dea7f76</v>
          </cell>
        </row>
        <row r="1145">
          <cell r="A1145" t="str">
            <v>I2232</v>
          </cell>
          <cell r="B1145" t="str">
            <v>Conector de aluminio para caja de 3/4" Daisa</v>
          </cell>
          <cell r="C1145" t="str">
            <v>u</v>
          </cell>
          <cell r="D1145">
            <v>145.4545</v>
          </cell>
          <cell r="E1145">
            <v>44044</v>
          </cell>
          <cell r="F1145" t="str">
            <v>MERCADO LIBRE</v>
          </cell>
          <cell r="G1145" t="str">
            <v>01_MATERIALES</v>
          </cell>
          <cell r="H1145" t="str">
            <v>INST. ELECTRICA</v>
          </cell>
          <cell r="J1145" t="str">
            <v>https://articulo.mercadolibre.com.ar/MLA-857183867-conector-exterior-standard-pcaja-34-rg-para-cano-1-daisa-_JM#position=10&amp;type=item&amp;tracking_id=b8b634c0-7eef-498a-8e26-63b3123229a6</v>
          </cell>
        </row>
        <row r="1146">
          <cell r="A1146" t="str">
            <v>I2233</v>
          </cell>
          <cell r="B1146" t="str">
            <v>Conector de aluminio para caja de 1 1/2" Daisa</v>
          </cell>
          <cell r="C1146" t="str">
            <v>u</v>
          </cell>
          <cell r="D1146">
            <v>255.63640000000001</v>
          </cell>
          <cell r="E1146">
            <v>44044</v>
          </cell>
          <cell r="F1146" t="str">
            <v>MERCADO LIBRE</v>
          </cell>
          <cell r="G1146" t="str">
            <v>01_MATERIALES</v>
          </cell>
          <cell r="H1146" t="str">
            <v>INST. ELECTRICA</v>
          </cell>
          <cell r="J1146" t="str">
            <v>https://articulo.mercadolibre.com.ar/MLA-844801064-conector-daisa-para-caja-standar-1-12-uc-112-l-_JM#position=9&amp;type=item&amp;tracking_id=b8b634c0-7eef-498a-8e26-63b3123229a6</v>
          </cell>
        </row>
        <row r="1147">
          <cell r="A1147" t="str">
            <v>I2234</v>
          </cell>
          <cell r="B1147" t="str">
            <v>Conector de aluminio para caja de 2" Daisa</v>
          </cell>
          <cell r="C1147" t="str">
            <v>u</v>
          </cell>
          <cell r="D1147">
            <v>340.49590000000001</v>
          </cell>
          <cell r="E1147">
            <v>44044</v>
          </cell>
          <cell r="F1147" t="str">
            <v>MERCADO LIBRE</v>
          </cell>
          <cell r="G1147" t="str">
            <v>01_MATERIALES</v>
          </cell>
          <cell r="H1147" t="str">
            <v>INST. ELECTRICA</v>
          </cell>
          <cell r="J1147" t="str">
            <v>https://articulo.mercadolibre.com.ar/MLA-859366647-conector-para-caja-standart-interior-2-rg-cano-daisa-_JM#position=20&amp;type=item&amp;tracking_id=b8b634c0-7eef-498a-8e26-63b3123229a6</v>
          </cell>
        </row>
        <row r="1148">
          <cell r="A1148" t="str">
            <v>I2235</v>
          </cell>
          <cell r="B1148" t="str">
            <v>Caja redonda de aluminio Daisa</v>
          </cell>
          <cell r="C1148" t="str">
            <v>u</v>
          </cell>
          <cell r="D1148">
            <v>570.24789999999996</v>
          </cell>
          <cell r="E1148">
            <v>44044</v>
          </cell>
          <cell r="F1148" t="str">
            <v>MERCADO LIBRE</v>
          </cell>
          <cell r="G1148" t="str">
            <v>01_MATERIALES</v>
          </cell>
          <cell r="H1148" t="str">
            <v>INST. ELECTRICA</v>
          </cell>
          <cell r="J1148" t="str">
            <v>https://articulo.mercadolibre.com.ar/MLA-855885068-caja-octogonal-redonda-aluminio-tipo-daisa-4-agujero-2-tapon-_JM#position=2&amp;type=item&amp;tracking_id=e0037574-68b2-4e99-9ae4-a5a847c368bb</v>
          </cell>
        </row>
        <row r="1149">
          <cell r="A1149" t="str">
            <v>I2236</v>
          </cell>
          <cell r="B1149" t="str">
            <v>Caja aluminio 300 x 300 mm</v>
          </cell>
          <cell r="C1149" t="str">
            <v>u</v>
          </cell>
          <cell r="D1149">
            <v>4958.6776859504134</v>
          </cell>
          <cell r="E1149">
            <v>44080</v>
          </cell>
          <cell r="F1149" t="str">
            <v>MERCADO LIBRE</v>
          </cell>
          <cell r="G1149" t="str">
            <v>01_MATERIALES</v>
          </cell>
          <cell r="H1149" t="str">
            <v>INST. ELECTRICA</v>
          </cell>
          <cell r="J1149" t="str">
            <v>https://articulo.mercadolibre.com.ar/MLA-768825930-caja-estanca-de-aluminio-inyectado-ip65-multifuncion-300x250-_JM#position=1&amp;type=item&amp;tracking_id=5bebf014-47cc-4191-82cc-f85dd71d5e0e</v>
          </cell>
        </row>
        <row r="1150">
          <cell r="A1150" t="str">
            <v>I2237</v>
          </cell>
          <cell r="B1150" t="str">
            <v>Caja aluminio 150 x 150 mm</v>
          </cell>
          <cell r="C1150" t="str">
            <v>u</v>
          </cell>
          <cell r="D1150">
            <v>1818.1818181818182</v>
          </cell>
          <cell r="E1150">
            <v>44110</v>
          </cell>
          <cell r="F1150" t="str">
            <v>MERCADO LIBRE</v>
          </cell>
          <cell r="G1150" t="str">
            <v>01_MATERIALES</v>
          </cell>
          <cell r="H1150" t="str">
            <v>INST. ELECTRICA</v>
          </cell>
          <cell r="J1150" t="str">
            <v>https://articulo.mercadolibre.com.ar/MLA-769571491-caja-estanca-de-aluminio-inyectado-ip65-multifuncion-150x200-_JM#position=1&amp;type=item&amp;tracking_id=748fccb4-ad87-4074-ad98-9cd67d7318bc</v>
          </cell>
        </row>
        <row r="1151">
          <cell r="A1151" t="str">
            <v>I2238</v>
          </cell>
          <cell r="B1151" t="str">
            <v>Cable Unipolar Afumex 6mm Prysmian Pirelli</v>
          </cell>
          <cell r="C1151" t="str">
            <v>ml</v>
          </cell>
          <cell r="D1151">
            <v>58.504100000000001</v>
          </cell>
          <cell r="E1151">
            <v>44044</v>
          </cell>
          <cell r="F1151" t="str">
            <v>MERCADO LIBRE</v>
          </cell>
          <cell r="G1151" t="str">
            <v>01_MATERIALES</v>
          </cell>
          <cell r="H1151" t="str">
            <v>INST. ELECTRICA</v>
          </cell>
          <cell r="J1151" t="str">
            <v>https://articulo.mercadolibre.com.ar/MLA-856468788-cable-unipolar-afumex-6mm-prysmian-pirelli-_JM#position=2&amp;type=item&amp;tracking_id=c3893481-0ce4-48f6-82c0-30058e467a63</v>
          </cell>
        </row>
        <row r="1152">
          <cell r="A1152" t="str">
            <v>I2239</v>
          </cell>
          <cell r="B1152" t="str">
            <v>Cable Unipolar Afumex 4mm Prysmian Pirelli</v>
          </cell>
          <cell r="C1152" t="str">
            <v>ml</v>
          </cell>
          <cell r="D1152">
            <v>40.305799999999998</v>
          </cell>
          <cell r="E1152">
            <v>44044</v>
          </cell>
          <cell r="F1152" t="str">
            <v>MERCADO LIBRE</v>
          </cell>
          <cell r="G1152" t="str">
            <v>01_MATERIALES</v>
          </cell>
          <cell r="H1152" t="str">
            <v>INST. ELECTRICA</v>
          </cell>
          <cell r="J1152" t="str">
            <v>https://articulo.mercadolibre.com.ar/MLA-856466456-cable-unipolar-afumex-4mm-prysmian-pirelli-_JM#position=2&amp;type=item&amp;tracking_id=17f139c9-845c-469e-bf88-b885861baa98</v>
          </cell>
        </row>
        <row r="1153">
          <cell r="A1153" t="str">
            <v>I2240</v>
          </cell>
          <cell r="B1153" t="str">
            <v xml:space="preserve">Toma 10 A IP 44 </v>
          </cell>
          <cell r="C1153" t="str">
            <v>u</v>
          </cell>
          <cell r="D1153">
            <v>464.7851</v>
          </cell>
          <cell r="E1153">
            <v>44044</v>
          </cell>
          <cell r="F1153" t="str">
            <v>SIN FUENTE</v>
          </cell>
          <cell r="G1153" t="str">
            <v>01_MATERIALES</v>
          </cell>
          <cell r="H1153" t="str">
            <v>INST. ELECTRICA</v>
          </cell>
          <cell r="J1153" t="str">
            <v>https://articulo.mercadolibre.com.ar/MLA-827576850-toma-industrial-embutir-angulada-16a-3pt-380v-ip44-_JM#position=20&amp;type=pad&amp;tracking_id=654d00b8-4e1b-468c-b608-6dc7fe5d9865&amp;is_advertising=true&amp;ad_domain=VQCATCORE_LST&amp;ad_position=20&amp;ad_click_id=MzRlZjYwMGYtNDRhZC00MWU2LWFkMjItMTMzMTFkNjI2YTcw</v>
          </cell>
        </row>
        <row r="1154">
          <cell r="A1154" t="str">
            <v>I2241</v>
          </cell>
          <cell r="B1154" t="str">
            <v>Reflector LED 90w (8800lm)</v>
          </cell>
          <cell r="C1154" t="str">
            <v>u</v>
          </cell>
          <cell r="D1154">
            <v>5569.1983</v>
          </cell>
          <cell r="E1154">
            <v>44044</v>
          </cell>
          <cell r="F1154" t="str">
            <v>SIN FUENTE</v>
          </cell>
          <cell r="G1154" t="str">
            <v>01_MATERIALES</v>
          </cell>
          <cell r="H1154" t="str">
            <v>INST. ELECTRICA</v>
          </cell>
          <cell r="J1154" t="str">
            <v>https://articulo.mercadolibre.com.ar/MLA-782977630-reflector-proyector-led-max-led-pro-90w-lumenac-ip65-e-a-_JM?searchVariation=35754559335&amp;quantity=1&amp;variation=35754559335#searchVariation=35754559335&amp;position=5&amp;type=item&amp;tracking_id=61222dc2-fac0-457e-9f8d-8a650733ad20</v>
          </cell>
        </row>
        <row r="1155">
          <cell r="A1155" t="str">
            <v>I2242</v>
          </cell>
          <cell r="B1155" t="str">
            <v>Luminaria tira LED 26W</v>
          </cell>
          <cell r="C1155" t="str">
            <v>u</v>
          </cell>
          <cell r="D1155">
            <v>1404.9586776859505</v>
          </cell>
          <cell r="E1155">
            <v>44044</v>
          </cell>
          <cell r="F1155" t="str">
            <v>SIN FUENTE</v>
          </cell>
          <cell r="G1155" t="str">
            <v>01_MATERIALES</v>
          </cell>
          <cell r="H1155" t="str">
            <v>INST. ELECTRICA</v>
          </cell>
          <cell r="J1155" t="str">
            <v>https://articulo.mercadolibre.com.ar/MLA-799054339-tubo-led-t5-osram-26w-t5-54w-115-cm-blanco-calido-3000k-_JM?searchVariation=40207117912#searchVariation=40207117912&amp;position=1&amp;type=item&amp;tracking_id=6ef4cce4-cc8e-4ba3-8d85-d03e6652649b</v>
          </cell>
        </row>
        <row r="1156">
          <cell r="A1156" t="str">
            <v>I2243</v>
          </cell>
          <cell r="B1156" t="str">
            <v>Luminaria Empotrable tubo LED 1x9W</v>
          </cell>
          <cell r="C1156" t="str">
            <v>u</v>
          </cell>
          <cell r="D1156">
            <v>313.96690000000001</v>
          </cell>
          <cell r="E1156">
            <v>44044</v>
          </cell>
          <cell r="F1156" t="str">
            <v>SIN FUENTE</v>
          </cell>
          <cell r="G1156" t="str">
            <v>01_MATERIALES</v>
          </cell>
          <cell r="H1156" t="str">
            <v>INST. ELECTRICA</v>
          </cell>
          <cell r="J1156" t="str">
            <v>https://articulo.mercadolibre.com.ar/MLA-649208656-tubo-ledplafon-liston-9w-luz-dia-60cm-220v-complx10u-_JM?quantity=1&amp;variation=57261807981#searchVariation=57261807981&amp;position=1&amp;type=pad&amp;tracking_id=12fcea26-6ddb-4734-9d5d-ca2d50adad3c&amp;is_advertising=true&amp;ad_domain=VQCATCORE_LST&amp;ad_position=1&amp;ad_click_id=NTJjOWM0ODItMTFlMS00Yzk5LWIwNmItMTdhZmViODJjY2Uw</v>
          </cell>
        </row>
        <row r="1157">
          <cell r="A1157" t="str">
            <v>I2244</v>
          </cell>
          <cell r="B1157" t="str">
            <v>Luz De Emergencia Led Equipo 60 Led Recargable Luz Fría Alic</v>
          </cell>
          <cell r="C1157" t="str">
            <v>u</v>
          </cell>
          <cell r="D1157">
            <v>1300.8264462809918</v>
          </cell>
          <cell r="E1157">
            <v>44044</v>
          </cell>
          <cell r="F1157" t="str">
            <v>SIN FUENTE</v>
          </cell>
          <cell r="G1157" t="str">
            <v>01_MATERIALES</v>
          </cell>
          <cell r="H1157" t="str">
            <v>INST. ELECTRICA</v>
          </cell>
          <cell r="J1157" t="str">
            <v>SIN CÓDIGO</v>
          </cell>
        </row>
        <row r="1158">
          <cell r="A1158" t="str">
            <v>I2245</v>
          </cell>
          <cell r="B1158" t="str">
            <v>Rack Estándar 19' - 42U c/accesorios.</v>
          </cell>
          <cell r="C1158" t="str">
            <v>u</v>
          </cell>
          <cell r="D1158">
            <v>74216.347099999999</v>
          </cell>
          <cell r="E1158">
            <v>44044</v>
          </cell>
          <cell r="F1158" t="str">
            <v>MERCADO LIBRE</v>
          </cell>
          <cell r="G1158" t="str">
            <v>01_MATERIALES</v>
          </cell>
          <cell r="H1158" t="str">
            <v>INST. ELECTRICA</v>
          </cell>
          <cell r="J1158" t="str">
            <v>https://articulo.mercadolibre.com.ar/MLA-762275606-rack-pie-42-unidades-19-pulgadas-1000mm-prof-server-prosoft-_JM#position=1&amp;type=item&amp;tracking_id=915d4092-f5be-4b65-a9d0-8819764aa014</v>
          </cell>
        </row>
        <row r="1159">
          <cell r="A1159" t="str">
            <v>I2246</v>
          </cell>
          <cell r="B1159" t="str">
            <v>UPS Rackeable 3KVA Supervisada x red Ethernet.</v>
          </cell>
          <cell r="C1159" t="str">
            <v>u</v>
          </cell>
          <cell r="D1159">
            <v>107000</v>
          </cell>
          <cell r="E1159">
            <v>44044</v>
          </cell>
          <cell r="F1159" t="str">
            <v>SMART POWER ARGENTINA</v>
          </cell>
          <cell r="G1159" t="str">
            <v>01_MATERIALES</v>
          </cell>
          <cell r="H1159" t="str">
            <v>INST. ELECTRICA</v>
          </cell>
          <cell r="J1159" t="str">
            <v>https://spargentina.com.ar/detalle-producto.php?id_pro=123&amp;producto=APC%20SMART%20SMT3000I-AR%20(3000Va)</v>
          </cell>
        </row>
        <row r="1160">
          <cell r="A1160" t="str">
            <v>I2247</v>
          </cell>
          <cell r="B1160" t="str">
            <v>Amplificador de dos zonas 240W</v>
          </cell>
          <cell r="C1160" t="str">
            <v>u</v>
          </cell>
          <cell r="D1160">
            <v>66908.44</v>
          </cell>
          <cell r="E1160">
            <v>44044</v>
          </cell>
          <cell r="F1160" t="str">
            <v>JORGE MINVILLE</v>
          </cell>
          <cell r="G1160" t="str">
            <v>01_MATERIALES</v>
          </cell>
          <cell r="H1160" t="str">
            <v>INST. ELECTRICA</v>
          </cell>
          <cell r="J1160" t="str">
            <v>PO Electricidad Jorgito.xlsm 862 dolares</v>
          </cell>
        </row>
        <row r="1161">
          <cell r="A1161" t="str">
            <v>I2248</v>
          </cell>
          <cell r="B1161" t="str">
            <v>Call Station 2 -zone</v>
          </cell>
          <cell r="C1161" t="str">
            <v>u</v>
          </cell>
          <cell r="D1161">
            <v>16067.34</v>
          </cell>
          <cell r="E1161">
            <v>44044</v>
          </cell>
          <cell r="F1161" t="str">
            <v>JORGE MINVILLE</v>
          </cell>
          <cell r="G1161" t="str">
            <v>01_MATERIALES</v>
          </cell>
          <cell r="H1161" t="str">
            <v>INST. ELECTRICA</v>
          </cell>
          <cell r="J1161" t="str">
            <v>PO Electricidad Jorgito.xlsm 207 dolares</v>
          </cell>
        </row>
        <row r="1162">
          <cell r="A1162" t="str">
            <v>I2249</v>
          </cell>
          <cell r="B1162" t="str">
            <v>Canal de tensión 10A Norma IRAM, en lámina de acero SAE 1010 DD.</v>
          </cell>
          <cell r="C1162" t="str">
            <v>u</v>
          </cell>
          <cell r="D1162">
            <v>2737.1900826446281</v>
          </cell>
          <cell r="E1162">
            <v>44044</v>
          </cell>
          <cell r="F1162" t="str">
            <v>MERCADO LIBRE</v>
          </cell>
          <cell r="G1162" t="str">
            <v>01_MATERIALES</v>
          </cell>
          <cell r="H1162" t="str">
            <v>INST. ELECTRICA</v>
          </cell>
          <cell r="J1162" t="str">
            <v>https://articulo.mercadolibre.com.ar/MLA-794558448-canal-tension-rack-rackeable-10-tomas-zapatilla-pie-mural-_JM#position=1&amp;type=item&amp;tracking_id=48f52c3b-4fce-4198-b7c3-bb2b50c29b87</v>
          </cell>
        </row>
        <row r="1163">
          <cell r="A1163" t="str">
            <v>I2250</v>
          </cell>
          <cell r="B1163" t="str">
            <v>Módulo de iluminación LED</v>
          </cell>
          <cell r="C1163" t="str">
            <v>u</v>
          </cell>
          <cell r="D1163">
            <v>15497.520661157025</v>
          </cell>
          <cell r="E1163">
            <v>44044</v>
          </cell>
          <cell r="F1163" t="str">
            <v>MERCADO LIBRE</v>
          </cell>
          <cell r="G1163" t="str">
            <v>01_MATERIALES</v>
          </cell>
          <cell r="H1163" t="str">
            <v>INST. ELECTRICA</v>
          </cell>
          <cell r="J1163" t="str">
            <v>https://articulo.mercadolibre.com.ar/MLA-865804911-modulo-de-control-de-iluminacion-de-4-canales-din-1dim4-_JM#position=1&amp;type=item&amp;tracking_id=ccc712c0-f1fe-499c-a135-ec76e5b49568</v>
          </cell>
        </row>
        <row r="1164">
          <cell r="A1164" t="str">
            <v>I2251</v>
          </cell>
          <cell r="B1164" t="str">
            <v>Módulo de ventilación para techo con dos turbos. Caudal mínimo 180m3/h</v>
          </cell>
          <cell r="C1164" t="str">
            <v>u</v>
          </cell>
          <cell r="D1164">
            <v>10000</v>
          </cell>
          <cell r="E1164">
            <v>44044</v>
          </cell>
          <cell r="F1164" t="str">
            <v>ESTIMADO</v>
          </cell>
          <cell r="G1164" t="str">
            <v>01_MATERIALES</v>
          </cell>
          <cell r="H1164" t="str">
            <v>INST. ELECTRICA</v>
          </cell>
          <cell r="J1164" t="str">
            <v>SIN CÓDIGO</v>
          </cell>
        </row>
        <row r="1165">
          <cell r="A1165" t="str">
            <v>I2252</v>
          </cell>
          <cell r="B1165" t="str">
            <v>Altavoz Medioambientales: IP-64/65 (indoor/outdoor)</v>
          </cell>
          <cell r="C1165" t="str">
            <v>u</v>
          </cell>
          <cell r="D1165">
            <v>3602.0661157024792</v>
          </cell>
          <cell r="E1165">
            <v>44044</v>
          </cell>
          <cell r="F1165" t="str">
            <v>SIN FUENTE</v>
          </cell>
          <cell r="G1165" t="str">
            <v>01_MATERIALES</v>
          </cell>
          <cell r="H1165" t="str">
            <v>INST. ELECTRICA</v>
          </cell>
          <cell r="J1165" t="str">
            <v>https://articulo.mercadolibre.com.ar/MLA-687271837-parlante-bocina-altavoz-exterior-dumont-br-30-30w-_JM?searchVariation=38587707748&amp;quantity=1&amp;variation=38587707748#searchVariation=38587707748&amp;position=15&amp;type=item&amp;tracking_id=fc450e58-dd67-4695-b720-7bd05d501486</v>
          </cell>
        </row>
        <row r="1166">
          <cell r="A1166" t="str">
            <v>I2253</v>
          </cell>
          <cell r="B1166" t="str">
            <v>Cable de fibra óptica de 6 hilos bobina de 61 ml</v>
          </cell>
          <cell r="C1166" t="str">
            <v>ml</v>
          </cell>
          <cell r="D1166">
            <v>184.88009754775774</v>
          </cell>
          <cell r="E1166">
            <v>44044</v>
          </cell>
          <cell r="F1166" t="str">
            <v>SIN FUENTE</v>
          </cell>
          <cell r="G1166" t="str">
            <v>01_MATERIALES</v>
          </cell>
          <cell r="H1166" t="str">
            <v>INST. ELECTRICA</v>
          </cell>
        </row>
        <row r="1167">
          <cell r="A1167" t="str">
            <v>I2254</v>
          </cell>
          <cell r="B1167" t="str">
            <v>Nvr 32 Canales 4k Dahua Dual Core 32ch 12mp Nvr5232-4ks2</v>
          </cell>
          <cell r="C1167" t="str">
            <v>u</v>
          </cell>
          <cell r="D1167">
            <v>38504.1322</v>
          </cell>
          <cell r="E1167">
            <v>44044</v>
          </cell>
          <cell r="F1167" t="str">
            <v>SIN FUENTE</v>
          </cell>
          <cell r="G1167" t="str">
            <v>01_MATERIALES</v>
          </cell>
          <cell r="H1167" t="str">
            <v>INST. ELECTRICA</v>
          </cell>
          <cell r="J1167" t="str">
            <v>https://articulo.mercadolibre.com.ar/MLA-663171458-nvr-32-canales-4k-dahua-dual-core-32ch-12mp-nvr5232-4ks2-_JM#position=2&amp;type=item&amp;tracking_id=de413c2d-cdb4-4763-a5c5-192fbce171f8</v>
          </cell>
        </row>
        <row r="1168">
          <cell r="A1168" t="str">
            <v>I2255</v>
          </cell>
          <cell r="B1168" t="str">
            <v>Switche CCTV 48 puertos POE+ 740W + 4 P SFP Gigabit</v>
          </cell>
          <cell r="C1168" t="str">
            <v>u</v>
          </cell>
          <cell r="D1168">
            <v>30000</v>
          </cell>
          <cell r="E1168">
            <v>0</v>
          </cell>
          <cell r="F1168" t="str">
            <v>SIN FUENTE</v>
          </cell>
          <cell r="G1168" t="str">
            <v>01_MATERIALES</v>
          </cell>
          <cell r="H1168" t="str">
            <v>INST. ELECTRICA</v>
          </cell>
          <cell r="J1168" t="str">
            <v>https://articulo.mercadolibre.com.ar/MLA-791109047-switch-24-puertos-cctv-48gpps-cygnus-cy-s124-_JM#position=1&amp;type=item&amp;tracking_id=4880cb4c-84be-41ef-b9ba-3c65d54fc15e</v>
          </cell>
        </row>
        <row r="1169">
          <cell r="A1169" t="str">
            <v>I2256</v>
          </cell>
          <cell r="B1169" t="str">
            <v>Switch 24p Cisco Sg550x-24 Giga Stackable Sg550x</v>
          </cell>
          <cell r="C1169" t="str">
            <v>u</v>
          </cell>
          <cell r="D1169">
            <v>59228.099173553717</v>
          </cell>
          <cell r="E1169">
            <v>0</v>
          </cell>
          <cell r="F1169" t="str">
            <v>SIN FUENTE</v>
          </cell>
          <cell r="G1169" t="str">
            <v>01_MATERIALES</v>
          </cell>
          <cell r="H1169" t="str">
            <v>INST. ELECTRICA</v>
          </cell>
          <cell r="J1169" t="str">
            <v>https://articulo.mercadolibre.com.ar/MLA-763803562-switch-24p-cisco-sg550x-24-giga-stackable-sg550x--_JM#position=1&amp;type=pad&amp;tracking_id=e2cec558-d886-40b5-a946-dba6ec8cb91f&amp;is_advertising=true&amp;ad_domain=VQCATCORE_LST&amp;ad_position=1&amp;ad_click_id=OTU1NjA3ODUtMzhkYS00NmU0LTgwYWQtNGU5NmYyNWU5NjQw</v>
          </cell>
        </row>
        <row r="1170">
          <cell r="A1170" t="str">
            <v>I2257</v>
          </cell>
          <cell r="B1170" t="str">
            <v>Cámara CCTV IP tipo Domo - Dahua "DH-IPC-HDBW5431E-ZE"</v>
          </cell>
          <cell r="C1170" t="str">
            <v>u</v>
          </cell>
          <cell r="D1170">
            <v>35000</v>
          </cell>
          <cell r="E1170">
            <v>44044</v>
          </cell>
          <cell r="F1170" t="str">
            <v>ESTIMADO</v>
          </cell>
          <cell r="G1170" t="str">
            <v>01_MATERIALES</v>
          </cell>
          <cell r="H1170" t="str">
            <v>INST. ELECTRICA</v>
          </cell>
          <cell r="J1170" t="str">
            <v>https://articulo.mercadolibre.com.ar/MLA-789619988-domo-seguridad-dahua-hac-hdbw2401ep-0280b-4mp-_JM#position=6&amp;type=item&amp;tracking_id=9f4434ca-3c6b-48d6-9735-5688005d84ee</v>
          </cell>
        </row>
        <row r="1171">
          <cell r="A1171" t="str">
            <v>I2258</v>
          </cell>
          <cell r="B1171" t="str">
            <v>Cámara CCTV IP tipo "Ojo de Pez" Dahua "DH-IPC-EB5531 "</v>
          </cell>
          <cell r="C1171" t="str">
            <v>u</v>
          </cell>
          <cell r="D1171">
            <v>37222.314049586777</v>
          </cell>
          <cell r="E1171">
            <v>44044</v>
          </cell>
          <cell r="F1171" t="str">
            <v>MERCADO LIBRE</v>
          </cell>
          <cell r="G1171" t="str">
            <v>01_MATERIALES</v>
          </cell>
          <cell r="H1171" t="str">
            <v>INST. ELECTRICA</v>
          </cell>
          <cell r="J1171" t="str">
            <v>https://articulo.mercadolibre.com.ar/MLA-868581180-camara-ip-ojo-de-pez-360-5mp-wdr-h265-dahua-c-microfono-_JM#position=2&amp;type=item&amp;tracking_id=def0bf2e-8338-4725-85ae-b3f03a71d6e0</v>
          </cell>
        </row>
        <row r="1172">
          <cell r="A1172" t="str">
            <v>I2259</v>
          </cell>
          <cell r="B1172" t="str">
            <v>Cámara CCTV IP tipo Bullet Dahua "DH-IPC-HFW5231E-Z5E"</v>
          </cell>
          <cell r="C1172" t="str">
            <v>u</v>
          </cell>
          <cell r="D1172">
            <v>35000</v>
          </cell>
          <cell r="E1172">
            <v>44044</v>
          </cell>
          <cell r="F1172" t="str">
            <v>ESTIMADO</v>
          </cell>
          <cell r="G1172" t="str">
            <v>01_MATERIALES</v>
          </cell>
          <cell r="H1172" t="str">
            <v>INST. ELECTRICA</v>
          </cell>
          <cell r="J1172" t="str">
            <v>https://articulo.mercadolibre.com.ar/MLA-846922433-camara-wi-fi-ip-tipo-bullet-3mpx-dahua-ipchfw1320sp-w-0280-_JM#position=2&amp;type=item&amp;tracking_id=5dc5cd55-ab16-4ff0-a465-276b0388a19c</v>
          </cell>
        </row>
        <row r="1173">
          <cell r="A1173" t="str">
            <v>I2260</v>
          </cell>
          <cell r="B1173" t="str">
            <v>Switche Datos 24P Eth 10/100/1000 + 4P SFP Gigabit c/4POE -  Cisco SG350-28PK9</v>
          </cell>
          <cell r="C1173" t="str">
            <v>u</v>
          </cell>
          <cell r="D1173">
            <v>268595.04132231406</v>
          </cell>
          <cell r="E1173">
            <v>0</v>
          </cell>
          <cell r="F1173" t="str">
            <v>SIN FUENTE</v>
          </cell>
          <cell r="G1173" t="str">
            <v>01_MATERIALES</v>
          </cell>
          <cell r="H1173" t="str">
            <v>INST. ELECTRICA</v>
          </cell>
          <cell r="J1173" t="str">
            <v>https://articulo.mercadolibre.com.ar/MLA-839950727-switch-cisco-sistemas-inc-cisco-catalyst-ws-c3850-24p-e-eth-_JM#position=1&amp;type=item&amp;tracking_id=cb2e3e90-0d0f-4b0e-a566-27b8b484cb33</v>
          </cell>
        </row>
        <row r="1174">
          <cell r="A1174" t="str">
            <v>I2261</v>
          </cell>
          <cell r="B1174" t="str">
            <v>UPS Rackeable 1KVA Supervisada x red Ethernet.</v>
          </cell>
          <cell r="C1174" t="str">
            <v>u</v>
          </cell>
          <cell r="D1174">
            <v>37190.082644628099</v>
          </cell>
          <cell r="E1174">
            <v>0</v>
          </cell>
          <cell r="F1174" t="str">
            <v>SIN FUENTE</v>
          </cell>
          <cell r="G1174" t="str">
            <v>01_MATERIALES</v>
          </cell>
          <cell r="H1174" t="str">
            <v>INST. ELECTRICA</v>
          </cell>
          <cell r="J1174" t="str">
            <v>https://articulo.mercadolibre.com.ar/MLA-869727828-ups-1-kva-rack-tower-online-delta-serie-rt-1000va-rackeable-_JM#position=2&amp;type=item&amp;tracking_id=a1b2ef88-044b-45f3-8ae8-60aa5ad1d20c</v>
          </cell>
        </row>
        <row r="1175">
          <cell r="A1175" t="str">
            <v>I2262</v>
          </cell>
          <cell r="B1175" t="str">
            <v>Rack Mural 19' dos cuerpos - 15U - c/accesorios.</v>
          </cell>
          <cell r="C1175" t="str">
            <v>u</v>
          </cell>
          <cell r="D1175">
            <v>11404.958677685951</v>
          </cell>
          <cell r="E1175">
            <v>0</v>
          </cell>
          <cell r="F1175" t="str">
            <v>SIN FUENTE</v>
          </cell>
          <cell r="G1175" t="str">
            <v>01_MATERIALES</v>
          </cell>
          <cell r="H1175" t="str">
            <v>INST. ELECTRICA</v>
          </cell>
          <cell r="J1175" t="str">
            <v>https://articulo.mercadolibre.com.ar/MLA-729600617-rack-mural-15-unidades-glc-19-pulgadas-500mm-c-cerradura-_JM#position=5&amp;type=item&amp;tracking_id=ea79cdea-2dac-4e08-8712-5df88280ced9</v>
          </cell>
        </row>
        <row r="1176">
          <cell r="A1176" t="str">
            <v>I2263</v>
          </cell>
          <cell r="B1176" t="str">
            <v>Cable de Cu 4 mm2</v>
          </cell>
          <cell r="C1176" t="str">
            <v>ml</v>
          </cell>
          <cell r="D1176">
            <v>40.305799999999998</v>
          </cell>
          <cell r="E1176">
            <v>44044</v>
          </cell>
          <cell r="F1176" t="str">
            <v>SIN FUENTE</v>
          </cell>
          <cell r="G1176" t="str">
            <v>01_MATERIALES</v>
          </cell>
          <cell r="H1176" t="str">
            <v>INST. ELECTRICA</v>
          </cell>
          <cell r="J1176" t="str">
            <v>https://articulo.mercadolibre.com.ar/MLA-856466456-cable-unipolar-afumex-4mm-prysmian-pirelli-_JM#position=1&amp;type=item&amp;tracking_id=bc21ad17-ff03-404f-ae45-bceb4f14472b</v>
          </cell>
        </row>
        <row r="1177">
          <cell r="A1177" t="str">
            <v>I2264</v>
          </cell>
          <cell r="B1177" t="str">
            <v>Luminaria Empotrable LED 1x12W</v>
          </cell>
          <cell r="C1177" t="str">
            <v>u</v>
          </cell>
          <cell r="D1177">
            <v>413.22309999999999</v>
          </cell>
          <cell r="E1177">
            <v>44044</v>
          </cell>
          <cell r="F1177" t="str">
            <v>MERCADO LIBRE</v>
          </cell>
          <cell r="G1177" t="str">
            <v>01_MATERIALES</v>
          </cell>
          <cell r="H1177" t="str">
            <v>INST. ELECTRICA</v>
          </cell>
          <cell r="J1177" t="str">
            <v>https://articulo.mercadolibre.com.ar/MLA-678955647-luminaria-aplique-led-empotrable-12w-luz-dia-sica-_JM?quantity=1&amp;variation=42850150533#searchVariation=42850150533&amp;position=1&amp;type=pad&amp;tracking_id=36ee3503-c247-4bfb-a7f8-698663833328&amp;is_advertising=true&amp;ad_domain=VQCATCORE_LST&amp;ad_position=1&amp;ad_click_id=YmJkM2I4OGEtOTc1NS00NjI5LWEwN2EtZTM0N2IzZGZmZWU2</v>
          </cell>
        </row>
        <row r="1178">
          <cell r="A1178" t="str">
            <v>I2265</v>
          </cell>
          <cell r="B1178" t="str">
            <v>Toma de datos RJ45 - 5e</v>
          </cell>
          <cell r="C1178" t="str">
            <v>u</v>
          </cell>
          <cell r="D1178">
            <v>281.81819999999999</v>
          </cell>
          <cell r="E1178">
            <v>44044</v>
          </cell>
          <cell r="F1178" t="str">
            <v>MERCADO LIBRE</v>
          </cell>
          <cell r="G1178" t="str">
            <v>01_MATERIALES</v>
          </cell>
          <cell r="H1178" t="str">
            <v>INST. ELECTRICA</v>
          </cell>
          <cell r="J1178" t="str">
            <v>https://articulo.mercadolibre.com.ar/MLA-845812208-modulo-toma-computacion-apto-jeluz-cat5-red-rj45-_JM?searchVariation=53073277997&amp;quantity=1&amp;variation=53073277997#searchVariation=53073277997&amp;position=1&amp;type=item&amp;tracking_id=10e517dc-ca95-4f58-8444-5e55431c3ee5</v>
          </cell>
        </row>
        <row r="1179">
          <cell r="A1179" t="str">
            <v>I2266</v>
          </cell>
          <cell r="B1179" t="str">
            <v>Toma de datos en piso RJ45 - 5e - caja/ periscopio</v>
          </cell>
          <cell r="C1179" t="str">
            <v>u</v>
          </cell>
          <cell r="D1179">
            <v>2603.2231000000002</v>
          </cell>
          <cell r="E1179">
            <v>44044</v>
          </cell>
          <cell r="F1179" t="str">
            <v>MERCADO LIBRE</v>
          </cell>
          <cell r="G1179" t="str">
            <v>01_MATERIALES</v>
          </cell>
          <cell r="H1179" t="str">
            <v>INST. ELECTRICA</v>
          </cell>
          <cell r="J1179" t="str">
            <v>https://articulo.mercadolibre.com.ar/MLA-815756069-periscopio-metalico-escritorio-2-tomas-doblescalado-4-rj45-_JM?quantity=1&amp;variation=43650786713#position=4&amp;type=item&amp;tracking_id=dc975147-0d6a-434d-9eb2-03ead1a65051</v>
          </cell>
        </row>
        <row r="1180">
          <cell r="A1180" t="str">
            <v>I2267</v>
          </cell>
          <cell r="B1180" t="str">
            <v>Toma de Telefonia IP/Analógico</v>
          </cell>
          <cell r="C1180" t="str">
            <v>u</v>
          </cell>
          <cell r="D1180">
            <v>1</v>
          </cell>
          <cell r="E1180">
            <v>0</v>
          </cell>
          <cell r="F1180" t="str">
            <v>SIN FUENTE</v>
          </cell>
          <cell r="G1180" t="str">
            <v>01_MATERIALES</v>
          </cell>
          <cell r="H1180" t="str">
            <v>INST. ELECTRICA</v>
          </cell>
          <cell r="J1180" t="str">
            <v>SIN CÓDIGO</v>
          </cell>
        </row>
        <row r="1181">
          <cell r="A1181" t="str">
            <v>I2268</v>
          </cell>
          <cell r="B1181" t="str">
            <v>Detector de Movimiento</v>
          </cell>
          <cell r="C1181" t="str">
            <v>u</v>
          </cell>
          <cell r="D1181">
            <v>636.36360000000002</v>
          </cell>
          <cell r="E1181">
            <v>44044</v>
          </cell>
          <cell r="F1181" t="str">
            <v>MERCADO LIBRE</v>
          </cell>
          <cell r="G1181" t="str">
            <v>01_MATERIALES</v>
          </cell>
          <cell r="H1181" t="str">
            <v>INST. ELECTRICA</v>
          </cell>
          <cell r="J1181" t="str">
            <v>https://articulo.mercadolibre.com.ar/MLA-777849205-sensor-detector-movimiento-infrarrojo-apto-led-180-zurich-_JM?matt_tool=45947256&amp;matt_word=&amp;gclid=CjwKCAjw1K75BRAEEiwAd41h1Dt5OYQY8W-gVdzDxYLDpOZDNsZ-OBUotPSCnzfWshqxLfwzdwLobxoCvnYQAvD_BwE</v>
          </cell>
        </row>
        <row r="1182">
          <cell r="A1182" t="str">
            <v>I2269</v>
          </cell>
          <cell r="B1182" t="str">
            <v>Detector abre puertas</v>
          </cell>
          <cell r="C1182" t="str">
            <v>u</v>
          </cell>
          <cell r="D1182">
            <v>603.34709999999995</v>
          </cell>
          <cell r="E1182">
            <v>44044</v>
          </cell>
          <cell r="F1182" t="str">
            <v>MERCADO LIBRE</v>
          </cell>
          <cell r="G1182" t="str">
            <v>01_MATERIALES</v>
          </cell>
          <cell r="H1182" t="str">
            <v>INST. ELECTRICA</v>
          </cell>
          <cell r="J1182" t="str">
            <v>https://articulo.mercadolibre.com.ar/MLA-763789951-sensor-magnetico-inalambrico-wifi-alarmas-puertas-433mhz-_JM?matt_tool=45947256&amp;matt_word&amp;gclid=CjwKCAjw1K75BRAEEiwAd41h1LP5C1wiCUuKjPv9K8pDw8wjS4mlRXGLfZDCXA9ikFqOFEn54n54PhoCA2IQAvD_BwE&amp;quantity=1</v>
          </cell>
        </row>
        <row r="1183">
          <cell r="A1183" t="str">
            <v>I2270</v>
          </cell>
          <cell r="B1183" t="str">
            <v>Botón antipánico</v>
          </cell>
          <cell r="C1183" t="str">
            <v>u</v>
          </cell>
          <cell r="D1183">
            <v>1333.3058000000001</v>
          </cell>
          <cell r="E1183">
            <v>44044</v>
          </cell>
          <cell r="F1183" t="str">
            <v>MERCADO LIBRE</v>
          </cell>
          <cell r="G1183" t="str">
            <v>01_MATERIALES</v>
          </cell>
          <cell r="H1183" t="str">
            <v>INST. ELECTRICA</v>
          </cell>
          <cell r="J1183" t="str">
            <v>https://articulo.mercadolibre.com.ar/MLA-804829739-alarma-con-sirena-boton-de-panico-pulsador-antipanico-inter-_JM?quantity=1#position=1&amp;type=item&amp;tracking_id=cd839ade-9564-4698-8617-b3d544e29aff</v>
          </cell>
        </row>
        <row r="1184">
          <cell r="A1184" t="str">
            <v>I2271</v>
          </cell>
          <cell r="B1184" t="str">
            <v>Grua de 50 toneladas (incluye ida y vuelta)</v>
          </cell>
          <cell r="C1184" t="str">
            <v>día</v>
          </cell>
          <cell r="D1184">
            <v>165951.56</v>
          </cell>
          <cell r="E1184">
            <v>44062</v>
          </cell>
          <cell r="F1184" t="str">
            <v>GOLISANO Ariel Leiva / 1167213973 / ariel@gruagolisano.com.ar</v>
          </cell>
          <cell r="G1184" t="str">
            <v>01_MATERIALES</v>
          </cell>
          <cell r="H1184" t="str">
            <v>INST. ELECTRICA</v>
          </cell>
          <cell r="J1184">
            <v>2138</v>
          </cell>
        </row>
        <row r="1185">
          <cell r="A1185" t="str">
            <v>I2272</v>
          </cell>
          <cell r="B1185" t="str">
            <v>Cable de audio 2x1 mm2 x 50 mts</v>
          </cell>
          <cell r="C1185" t="str">
            <v>ml</v>
          </cell>
          <cell r="D1185">
            <v>12.975199999999999</v>
          </cell>
          <cell r="E1185">
            <v>44044</v>
          </cell>
          <cell r="F1185" t="str">
            <v>MERCADO LIBRE</v>
          </cell>
          <cell r="G1185" t="str">
            <v>01_MATERIALES</v>
          </cell>
          <cell r="H1185" t="str">
            <v>INST. ELECTRICA</v>
          </cell>
          <cell r="J1185" t="str">
            <v>https://articulo.mercadolibre.com.ar/MLA-860479015-cable-audio-2x1mm-por-50-mts-electronicailuminacion-_JM#position=3&amp;type=item&amp;tracking_id=45cb9861-7e8e-4b6f-881c-60f515160aff</v>
          </cell>
        </row>
        <row r="1186">
          <cell r="A1186" t="str">
            <v>I2273</v>
          </cell>
          <cell r="B1186" t="str">
            <v>Cable de fibra óptica de 12 hilos x 650 mts</v>
          </cell>
          <cell r="C1186" t="str">
            <v>ml</v>
          </cell>
          <cell r="D1186">
            <v>99.173599999999993</v>
          </cell>
          <cell r="E1186">
            <v>44044</v>
          </cell>
          <cell r="F1186" t="str">
            <v>MERCADO LIBRE</v>
          </cell>
          <cell r="G1186" t="str">
            <v>01_MATERIALES</v>
          </cell>
          <cell r="H1186" t="str">
            <v>INST. ELECTRICA</v>
          </cell>
          <cell r="J1186" t="str">
            <v>https://articulo.mercadolibre.com.ar/MLA-797202932-fibra-optica-12-hilos-pelos-monomodo-adss-650-metros-_JM#position=5&amp;type=item&amp;tracking_id=31181a6d-3aaa-469f-82be-a7b17dd481b1</v>
          </cell>
        </row>
        <row r="1187">
          <cell r="A1187" t="str">
            <v>I2274</v>
          </cell>
          <cell r="B1187" t="str">
            <v>Kit completo para pilar de electricidad (cajas, caño, abrazadera, pipetas, conectores, térmica, disyuntor, cable)</v>
          </cell>
          <cell r="C1187" t="str">
            <v>u</v>
          </cell>
          <cell r="D1187">
            <v>6198.3471</v>
          </cell>
          <cell r="E1187">
            <v>44044</v>
          </cell>
          <cell r="F1187" t="str">
            <v>MERCADO LIBRE</v>
          </cell>
          <cell r="G1187" t="str">
            <v>01_MATERIALES</v>
          </cell>
          <cell r="H1187" t="str">
            <v>INST. ELECTRICA</v>
          </cell>
          <cell r="J1187" t="str">
            <v>https://articulo.mercadolibre.com.ar/MLA-832841696-kit-pilar-monofasico-completo-edenor-homologado-_JM?matt_tool=26190581&amp;matt_word=&amp;gclid=CjwKCAjw4MP5BRBtEiwASfwALwflerWj_sy8ni2CjaTf_VS21V8MXjUIeLWuXyEe0F7UWifrj-BgthoCsOMQAvD_BwE</v>
          </cell>
        </row>
        <row r="1188">
          <cell r="A1188" t="str">
            <v>I2275</v>
          </cell>
          <cell r="B1188" t="str">
            <v>Artefactos de iluminación LED 60w</v>
          </cell>
          <cell r="C1188" t="str">
            <v>u</v>
          </cell>
          <cell r="D1188">
            <v>3553.7190082644629</v>
          </cell>
          <cell r="E1188">
            <v>0</v>
          </cell>
          <cell r="F1188" t="str">
            <v>SIN PRECIO</v>
          </cell>
          <cell r="G1188" t="str">
            <v>01_MATERIALES</v>
          </cell>
          <cell r="H1188" t="str">
            <v>INST. ELECTRICA</v>
          </cell>
          <cell r="J1188" t="str">
            <v>https://articulo.mercadolibre.com.ar/MLA-780675236-artefacto-luminarialampara-led-90w-para-calle-fotocontrol-_JM?searchVariation=35158077689#searchVariation=35158077689&amp;position=2&amp;type=item&amp;tracking_id=f87c073e-8294-4b6b-8e34-bcbedbbad6dd</v>
          </cell>
        </row>
        <row r="1189">
          <cell r="A1189" t="str">
            <v>I2276</v>
          </cell>
          <cell r="B1189" t="str">
            <v>Pintura reflectiva</v>
          </cell>
          <cell r="C1189" t="str">
            <v>litro</v>
          </cell>
          <cell r="D1189">
            <v>433.88429752066116</v>
          </cell>
          <cell r="E1189">
            <v>44044</v>
          </cell>
          <cell r="F1189" t="str">
            <v>MERCADO LIBRE</v>
          </cell>
          <cell r="G1189" t="str">
            <v>01_MATERIALES</v>
          </cell>
          <cell r="H1189" t="str">
            <v>INST. ELECTRICA</v>
          </cell>
          <cell r="J1189" t="str">
            <v>https://articulo.mercadolibre.com.ar/MLA-846022217-plavicon-pisoacril-color-alto-transito-pisos-industrial-4l-_JM?searchVariation=53117657149#searchVariation=53117657149&amp;position=4&amp;type=item&amp;tracking_id=1a75e981-9cb0-4d8e-94e8-8db4ff5b600a</v>
          </cell>
        </row>
        <row r="1190">
          <cell r="A1190" t="str">
            <v>I2277</v>
          </cell>
          <cell r="B1190" t="str">
            <v>Cañeria epoxi diam 25 mm x6,4 mts</v>
          </cell>
          <cell r="C1190" t="str">
            <v>ml</v>
          </cell>
          <cell r="D1190">
            <v>327.73760330578511</v>
          </cell>
          <cell r="E1190">
            <v>44044</v>
          </cell>
          <cell r="F1190" t="str">
            <v>SIN FUENTE</v>
          </cell>
          <cell r="G1190" t="str">
            <v>01_MATERIALES</v>
          </cell>
          <cell r="H1190" t="str">
            <v>INST. ELECTRICA</v>
          </cell>
          <cell r="J1190" t="str">
            <v>https://articulo.mercadolibre.com.ar/MLA-843620504-cano-revestido-pintura-epoxi-1-x-64-mts-_JM#position=2&amp;type=item&amp;tracking_id=30d12bf5-9d9d-4307-905a-dbcf913bbf6c</v>
          </cell>
        </row>
        <row r="1191">
          <cell r="A1191" t="str">
            <v>I2278</v>
          </cell>
          <cell r="B1191" t="str">
            <v>Cañeria epoxi diam 19 mm x 6,4 mts</v>
          </cell>
          <cell r="C1191" t="str">
            <v>ml</v>
          </cell>
          <cell r="D1191">
            <v>227.15392561983469</v>
          </cell>
          <cell r="E1191">
            <v>44044</v>
          </cell>
          <cell r="F1191" t="str">
            <v>SIN FUENTE</v>
          </cell>
          <cell r="G1191" t="str">
            <v>01_MATERIALES</v>
          </cell>
          <cell r="H1191" t="str">
            <v>INST. ELECTRICA</v>
          </cell>
          <cell r="J1191" t="str">
            <v>https://articulo.mercadolibre.com.ar/MLA-843620505-cano-revestido-pintura-epoxi-34-x-64-mts-_JM#position=12&amp;type=item&amp;tracking_id=5e9ee7ab-57b0-42b9-a133-5d6d738695ff</v>
          </cell>
        </row>
        <row r="1192">
          <cell r="A1192" t="str">
            <v>I2279</v>
          </cell>
          <cell r="B1192" t="str">
            <v>Codo epoxi 25 mm x 6,4 mts</v>
          </cell>
          <cell r="C1192" t="str">
            <v>u</v>
          </cell>
          <cell r="D1192">
            <v>97.52066115702479</v>
          </cell>
          <cell r="E1192">
            <v>44044</v>
          </cell>
          <cell r="F1192" t="str">
            <v>MERCADO LIBRE</v>
          </cell>
          <cell r="G1192" t="str">
            <v>01_MATERIALES</v>
          </cell>
          <cell r="H1192" t="str">
            <v>INST. ELECTRICA</v>
          </cell>
          <cell r="J1192" t="str">
            <v>https://articulo.mercadolibre.com.ar/MLA-816878614-cupla-de-1-epoxi-_JM#position=13&amp;type=item&amp;tracking_id=0eedcc3f-e9ae-4acf-9a3a-5bfe8e4f8495</v>
          </cell>
        </row>
        <row r="1193">
          <cell r="A1193" t="str">
            <v>I2280</v>
          </cell>
          <cell r="B1193" t="str">
            <v>Codo epoxi 19 mm x 6,4 mts</v>
          </cell>
          <cell r="C1193" t="str">
            <v>u</v>
          </cell>
          <cell r="D1193">
            <v>69.421487603305792</v>
          </cell>
          <cell r="E1193">
            <v>44044</v>
          </cell>
          <cell r="F1193" t="str">
            <v>MERCADO LIBRE</v>
          </cell>
          <cell r="G1193" t="str">
            <v>01_MATERIALES</v>
          </cell>
          <cell r="H1193" t="str">
            <v>INST. ELECTRICA</v>
          </cell>
          <cell r="J1193" t="str">
            <v>https://articulo.mercadolibre.com.ar/MLA-816856239-codo-90-de-34-hh-epoxi-_JM#position=4&amp;type=item&amp;tracking_id=f75b6d11-5666-4850-9d5e-fe3ea6f6bcb5</v>
          </cell>
        </row>
        <row r="1194">
          <cell r="A1194" t="str">
            <v>I2281</v>
          </cell>
          <cell r="B1194" t="str">
            <v>Tee 25x19x19 epoxi</v>
          </cell>
          <cell r="C1194" t="str">
            <v>u</v>
          </cell>
          <cell r="D1194">
            <v>168.59504132231405</v>
          </cell>
          <cell r="E1194">
            <v>44044</v>
          </cell>
          <cell r="F1194" t="str">
            <v>MERCADO LIBRE</v>
          </cell>
          <cell r="G1194" t="str">
            <v>01_MATERIALES</v>
          </cell>
          <cell r="H1194" t="str">
            <v>INST. ELECTRICA</v>
          </cell>
          <cell r="J1194" t="str">
            <v>https://articulo.mercadolibre.com.ar/MLA-854206978-tee-epoxi-1-ferresur-_JM#position=1&amp;type=item&amp;tracking_id=483e2a5a-1102-4c25-bc1d-3892ade73236</v>
          </cell>
        </row>
        <row r="1195">
          <cell r="A1195" t="str">
            <v>I2282</v>
          </cell>
          <cell r="B1195" t="str">
            <v>Tee 25x25x19 epoxi</v>
          </cell>
          <cell r="C1195" t="str">
            <v>u</v>
          </cell>
          <cell r="D1195">
            <v>168.59504132231405</v>
          </cell>
          <cell r="E1195">
            <v>44044</v>
          </cell>
          <cell r="F1195" t="str">
            <v>MERCADO LIBRE</v>
          </cell>
          <cell r="G1195" t="str">
            <v>01_MATERIALES</v>
          </cell>
          <cell r="H1195" t="str">
            <v>INST. ELECTRICA</v>
          </cell>
          <cell r="J1195" t="str">
            <v>https://articulo.mercadolibre.com.ar/MLA-854206978-tee-epoxi-1-ferresur-_JM#position=1&amp;type=item&amp;tracking_id=483e2a5a-1102-4c25-bc1d-3892ade73236</v>
          </cell>
        </row>
        <row r="1196">
          <cell r="A1196" t="str">
            <v>I2283</v>
          </cell>
          <cell r="B1196" t="str">
            <v>Niple epoxi 19 mm x 10 cm</v>
          </cell>
          <cell r="C1196" t="str">
            <v>u</v>
          </cell>
          <cell r="D1196">
            <v>35.132231404958674</v>
          </cell>
          <cell r="E1196">
            <v>44044</v>
          </cell>
          <cell r="F1196" t="str">
            <v>MERCADO LIBRE</v>
          </cell>
          <cell r="G1196" t="str">
            <v>01_MATERIALES</v>
          </cell>
          <cell r="H1196" t="str">
            <v>INST. ELECTRICA</v>
          </cell>
          <cell r="J1196" t="str">
            <v>https://articulo.mercadolibre.com.ar/MLA-792342784-niple-epoxi-x-10-cm-_JM#position=17&amp;type=item&amp;tracking_id=5757ef49-d632-4d11-b101-07c49aef889a</v>
          </cell>
        </row>
        <row r="1197">
          <cell r="A1197" t="str">
            <v>I2284</v>
          </cell>
          <cell r="B1197" t="str">
            <v>Llave de paso con candado de 3/4"</v>
          </cell>
          <cell r="C1197" t="str">
            <v>u</v>
          </cell>
          <cell r="D1197">
            <v>661.15702479338847</v>
          </cell>
          <cell r="E1197">
            <v>44044</v>
          </cell>
          <cell r="F1197" t="str">
            <v>MERCADO LIBRE</v>
          </cell>
          <cell r="G1197" t="str">
            <v>01_MATERIALES</v>
          </cell>
          <cell r="H1197" t="str">
            <v>INST. ELECTRICA</v>
          </cell>
          <cell r="J1197" t="str">
            <v>https://articulo.mercadolibre.com.ar/MLA-813439089-llave-de-paso-gas-aprobada-bronce-34-llave-candado-mh-_JM#position=1&amp;type=item&amp;tracking_id=fd17a86e-19ce-476e-8021-b6b909041a9b</v>
          </cell>
        </row>
        <row r="1198">
          <cell r="A1198" t="str">
            <v>I2285</v>
          </cell>
          <cell r="B1198" t="str">
            <v>TMM 3x16 A 3ka</v>
          </cell>
          <cell r="C1198" t="str">
            <v>u</v>
          </cell>
          <cell r="D1198">
            <v>1021.4876033057851</v>
          </cell>
          <cell r="E1198">
            <v>44044</v>
          </cell>
          <cell r="F1198" t="str">
            <v>MERCADO LIBRE</v>
          </cell>
          <cell r="G1198" t="str">
            <v>01_MATERIALES</v>
          </cell>
          <cell r="H1198" t="str">
            <v>INST. ELECTRICA</v>
          </cell>
          <cell r="J1198" t="str">
            <v>https://articulo.mercadolibre.com.ar/MLA-844715801-termomagnetica-3x20-sch-3ka-curva-c-domae-12781-_JM#position=2&amp;type=item&amp;tracking_id=08e4690d-fce1-461e-b478-37d4a890e62b</v>
          </cell>
        </row>
        <row r="1199">
          <cell r="A1199" t="str">
            <v>I2286</v>
          </cell>
          <cell r="B1199" t="str">
            <v>UPS 1 KVA (verificar artículo)</v>
          </cell>
          <cell r="C1199" t="str">
            <v>u</v>
          </cell>
          <cell r="D1199">
            <v>41735.537190082643</v>
          </cell>
          <cell r="E1199">
            <v>44044</v>
          </cell>
          <cell r="F1199" t="str">
            <v>SIN FUENTE</v>
          </cell>
          <cell r="G1199" t="str">
            <v>01_MATERIALES</v>
          </cell>
          <cell r="H1199" t="str">
            <v>INST. ELECTRICA</v>
          </cell>
          <cell r="J1199" t="str">
            <v>https://articulo.mercadolibre.com.ar/MLA-614711129-ups-apc-srv1ki-1000v-3t-easy-ups-srv-230v-1kva-rackeable-_JM#position=2&amp;type=item&amp;tracking_id=ed7372da-8ab0-4d9b-9a13-e6eb75093bbd</v>
          </cell>
        </row>
        <row r="1200">
          <cell r="A1200" t="str">
            <v>I2287</v>
          </cell>
          <cell r="B1200" t="str">
            <v>Alquiler mensual de material para andenes con fenólicos y cubiertas (sin la chapa)(1.405 m2)</v>
          </cell>
          <cell r="C1200" t="str">
            <v>gl</v>
          </cell>
          <cell r="D1200">
            <v>1562758.0539279233</v>
          </cell>
          <cell r="E1200">
            <v>44062</v>
          </cell>
          <cell r="F1200" t="str">
            <v>MEKANO 11.8.29</v>
          </cell>
          <cell r="G1200" t="str">
            <v>04_SUBCONTRATOS</v>
          </cell>
          <cell r="H1200" t="str">
            <v>ANDENES PROVISORIOS</v>
          </cell>
          <cell r="J1200">
            <v>20133.44568317345</v>
          </cell>
        </row>
        <row r="1201">
          <cell r="A1201" t="str">
            <v>I2288</v>
          </cell>
          <cell r="B1201" t="str">
            <v>Alquiler mensual de material para andenes con fenólicos y cubiertas (sin la chapa)</v>
          </cell>
          <cell r="C1201" t="str">
            <v>$/m2/mes</v>
          </cell>
          <cell r="D1201">
            <v>1112.2833124042158</v>
          </cell>
          <cell r="E1201">
            <v>44062</v>
          </cell>
          <cell r="F1201" t="str">
            <v>MEKANO 11.8.29</v>
          </cell>
          <cell r="G1201" t="str">
            <v>04_SUBCONTRATOS</v>
          </cell>
          <cell r="H1201" t="str">
            <v>ANDENES PROVISORIOS</v>
          </cell>
          <cell r="J1201">
            <v>14.329854578771139</v>
          </cell>
        </row>
        <row r="1202">
          <cell r="A1202" t="str">
            <v>I2289</v>
          </cell>
          <cell r="B1202" t="str">
            <v>Chapa para techos de refugios provisorios (113 m2)</v>
          </cell>
          <cell r="C1202" t="str">
            <v>gl</v>
          </cell>
          <cell r="D1202">
            <v>231618.08000000002</v>
          </cell>
          <cell r="E1202">
            <v>44062</v>
          </cell>
          <cell r="F1202" t="str">
            <v>MEKANO 11.8.29</v>
          </cell>
          <cell r="G1202" t="str">
            <v>01_MATERIALES</v>
          </cell>
          <cell r="H1202">
            <v>0</v>
          </cell>
          <cell r="J1202">
            <v>2984</v>
          </cell>
        </row>
        <row r="1203">
          <cell r="A1203" t="str">
            <v>I2290</v>
          </cell>
          <cell r="B1203" t="str">
            <v>Mantenimiento mensual de material para andenes con fenólicos y cubiertas (sin la chapa)(1.405 m2)</v>
          </cell>
          <cell r="C1203" t="str">
            <v>$/mes</v>
          </cell>
          <cell r="D1203">
            <v>117282.27041742289</v>
          </cell>
          <cell r="E1203">
            <v>44062</v>
          </cell>
          <cell r="F1203" t="str">
            <v>SIN FUENTE</v>
          </cell>
          <cell r="G1203" t="str">
            <v>01_MATERIALES</v>
          </cell>
          <cell r="H1203">
            <v>0</v>
          </cell>
          <cell r="J1203">
            <v>1510.9800362976407</v>
          </cell>
        </row>
        <row r="1204">
          <cell r="A1204" t="str">
            <v>I2291</v>
          </cell>
          <cell r="B1204" t="str">
            <v xml:space="preserve">Mantenimiento mensual de material para andenes con fenólicos y cubiertas </v>
          </cell>
          <cell r="C1204" t="str">
            <v>$/m2/mes</v>
          </cell>
          <cell r="D1204">
            <v>83.474925564002049</v>
          </cell>
          <cell r="E1204">
            <v>44062</v>
          </cell>
          <cell r="F1204" t="str">
            <v>SIN FUENTE</v>
          </cell>
          <cell r="G1204" t="str">
            <v>01_MATERIALES</v>
          </cell>
          <cell r="H1204">
            <v>0</v>
          </cell>
          <cell r="J1204">
            <v>1.0754306308168262</v>
          </cell>
        </row>
        <row r="1205">
          <cell r="A1205" t="str">
            <v>I2292</v>
          </cell>
          <cell r="B1205" t="str">
            <v>Montaje de andenes y refugios provisorios (1.405 m2)</v>
          </cell>
          <cell r="C1205" t="str">
            <v>gl</v>
          </cell>
          <cell r="D1205">
            <v>6216374</v>
          </cell>
          <cell r="E1205">
            <v>44054</v>
          </cell>
          <cell r="F1205" t="str">
            <v>SIN FUENTE</v>
          </cell>
          <cell r="G1205" t="str">
            <v>01_MATERIALES</v>
          </cell>
          <cell r="H1205">
            <v>0</v>
          </cell>
          <cell r="J1205" t="str">
            <v>35510 hs básico de oficial</v>
          </cell>
        </row>
        <row r="1206">
          <cell r="A1206" t="str">
            <v>I2293</v>
          </cell>
          <cell r="B1206" t="str">
            <v xml:space="preserve">Montaje de andenes y refugios provisorios </v>
          </cell>
          <cell r="C1206" t="str">
            <v>m2</v>
          </cell>
          <cell r="D1206">
            <v>4424.4654804270467</v>
          </cell>
          <cell r="E1206">
            <v>44054</v>
          </cell>
          <cell r="F1206" t="str">
            <v>SIN FUENTE</v>
          </cell>
          <cell r="G1206" t="str">
            <v>01_MATERIALES</v>
          </cell>
          <cell r="H1206">
            <v>0</v>
          </cell>
          <cell r="J1206" t="str">
            <v>25,27 hs básico de oficial</v>
          </cell>
        </row>
        <row r="1207">
          <cell r="A1207" t="str">
            <v>I2294</v>
          </cell>
          <cell r="B1207" t="str">
            <v>Subcontrato de perforación de pilotes diam. 40 cm</v>
          </cell>
          <cell r="C1207" t="str">
            <v>ml</v>
          </cell>
          <cell r="D1207">
            <v>2400</v>
          </cell>
          <cell r="E1207">
            <v>44054</v>
          </cell>
          <cell r="F1207" t="str">
            <v>Fundaciones Integrales 11.8.20</v>
          </cell>
          <cell r="G1207" t="str">
            <v>04_SUBCONTRATOS</v>
          </cell>
          <cell r="H1207" t="str">
            <v>PILOTAJE</v>
          </cell>
          <cell r="J1207" t="str">
            <v>Presupuesto 249-2020</v>
          </cell>
        </row>
        <row r="1208">
          <cell r="A1208" t="str">
            <v>I2295</v>
          </cell>
          <cell r="B1208" t="str">
            <v>Subcontrato de perforación de pilotes diam. 60 cm</v>
          </cell>
          <cell r="C1208" t="str">
            <v>ml</v>
          </cell>
          <cell r="D1208">
            <v>3000</v>
          </cell>
          <cell r="E1208">
            <v>44054</v>
          </cell>
          <cell r="F1208" t="str">
            <v>Fundaciones Integrales 11.8.20</v>
          </cell>
          <cell r="G1208" t="str">
            <v>04_SUBCONTRATOS</v>
          </cell>
          <cell r="H1208" t="str">
            <v>PILOTAJE</v>
          </cell>
          <cell r="J1208" t="str">
            <v>Presupuesto 249-2020</v>
          </cell>
        </row>
        <row r="1209">
          <cell r="A1209" t="str">
            <v>I2296</v>
          </cell>
          <cell r="B1209" t="str">
            <v>Subcontrato de perforación de pilotes diam. 90 cm</v>
          </cell>
          <cell r="C1209" t="str">
            <v>ml</v>
          </cell>
          <cell r="D1209">
            <v>3900</v>
          </cell>
          <cell r="E1209">
            <v>44054</v>
          </cell>
          <cell r="F1209" t="str">
            <v>Fundaciones Integrales 11.8.20</v>
          </cell>
          <cell r="G1209" t="str">
            <v>04_SUBCONTRATOS</v>
          </cell>
          <cell r="H1209" t="str">
            <v>PILOTAJE</v>
          </cell>
          <cell r="J1209" t="str">
            <v>Presupuesto 249-2020</v>
          </cell>
        </row>
        <row r="1210">
          <cell r="A1210" t="str">
            <v>I2297</v>
          </cell>
          <cell r="B1210" t="str">
            <v>Subcontrato de perforación de pilotes diam. 120 cm</v>
          </cell>
          <cell r="C1210" t="str">
            <v>ml</v>
          </cell>
          <cell r="D1210">
            <v>4800</v>
          </cell>
          <cell r="E1210">
            <v>44054</v>
          </cell>
          <cell r="F1210" t="str">
            <v>Fundaciones Integrales 11.8.20</v>
          </cell>
          <cell r="G1210" t="str">
            <v>04_SUBCONTRATOS</v>
          </cell>
          <cell r="H1210" t="str">
            <v>PILOTAJE</v>
          </cell>
          <cell r="J1210" t="str">
            <v>Presupuesto 249-2020</v>
          </cell>
        </row>
        <row r="1211">
          <cell r="A1211" t="str">
            <v>I2298</v>
          </cell>
          <cell r="B1211" t="str">
            <v>Subcontrato de encamisado hasta 4 ml</v>
          </cell>
          <cell r="C1211" t="str">
            <v>ml</v>
          </cell>
          <cell r="D1211">
            <v>2000</v>
          </cell>
          <cell r="E1211">
            <v>44054</v>
          </cell>
          <cell r="F1211" t="str">
            <v>Fundaciones Integrales 11.8.20</v>
          </cell>
          <cell r="G1211" t="str">
            <v>04_SUBCONTRATOS</v>
          </cell>
          <cell r="H1211" t="str">
            <v>PILOTAJE</v>
          </cell>
          <cell r="J1211" t="str">
            <v>Presupuesto 249-2020</v>
          </cell>
        </row>
        <row r="1212">
          <cell r="A1212" t="str">
            <v>I2299</v>
          </cell>
          <cell r="B1212" t="str">
            <v>Subcontrato de Pilotaje Movilización y Desmovilización</v>
          </cell>
          <cell r="C1212" t="str">
            <v>gl</v>
          </cell>
          <cell r="D1212">
            <v>200000</v>
          </cell>
          <cell r="E1212">
            <v>44054</v>
          </cell>
          <cell r="F1212" t="str">
            <v>Fundaciones Integrales 11.8.20</v>
          </cell>
          <cell r="G1212" t="str">
            <v>04_SUBCONTRATOS</v>
          </cell>
          <cell r="H1212" t="str">
            <v>PILOTAJE</v>
          </cell>
          <cell r="J1212" t="str">
            <v>Presupuesto 249-2020</v>
          </cell>
        </row>
        <row r="1213">
          <cell r="A1213" t="str">
            <v>I2300</v>
          </cell>
          <cell r="B1213" t="str">
            <v>Subcontrato de Pilotaje Mínimo Diario de Facturación por Equipo</v>
          </cell>
          <cell r="C1213" t="str">
            <v>día</v>
          </cell>
          <cell r="D1213">
            <v>25000</v>
          </cell>
          <cell r="E1213">
            <v>44054</v>
          </cell>
          <cell r="F1213" t="str">
            <v>Fundaciones Integrales 11.8.20</v>
          </cell>
          <cell r="G1213" t="str">
            <v>01_MATERIALES</v>
          </cell>
          <cell r="H1213" t="str">
            <v>PILOTAJE</v>
          </cell>
          <cell r="J1213" t="str">
            <v>Presupuesto 249-2020</v>
          </cell>
        </row>
        <row r="1214">
          <cell r="A1214" t="str">
            <v>I2301</v>
          </cell>
          <cell r="B1214" t="str">
            <v>Servicio de Camión Atmosférico (6 m3)</v>
          </cell>
          <cell r="C1214" t="str">
            <v>servicio</v>
          </cell>
          <cell r="D1214">
            <v>3000</v>
          </cell>
          <cell r="E1214">
            <v>44054</v>
          </cell>
          <cell r="F1214" t="str">
            <v>LA PUNTUAL</v>
          </cell>
          <cell r="G1214" t="str">
            <v>04_SUBCONTRATOS</v>
          </cell>
          <cell r="H1214" t="str">
            <v>ATMOSFÉRICO</v>
          </cell>
          <cell r="J1214" t="str">
            <v>TE 4664-2178</v>
          </cell>
        </row>
        <row r="1215">
          <cell r="A1215" t="str">
            <v>I2302</v>
          </cell>
          <cell r="B1215" t="str">
            <v>Servicio de gunitado (Subcontrato) - de 60 a 150 m2/día</v>
          </cell>
          <cell r="C1215" t="str">
            <v>m2</v>
          </cell>
          <cell r="D1215">
            <v>460</v>
          </cell>
          <cell r="E1215">
            <v>44054</v>
          </cell>
          <cell r="F1215" t="str">
            <v>ventas@gunitado.com.ar (Te: 11-3400-1923)</v>
          </cell>
          <cell r="G1215" t="str">
            <v>04_SUBCONTRATOS</v>
          </cell>
          <cell r="H1215" t="str">
            <v>GUNITADO</v>
          </cell>
          <cell r="J1215" t="str">
            <v>www.gunitado.com.ar</v>
          </cell>
        </row>
        <row r="1216">
          <cell r="A1216" t="str">
            <v>I2303</v>
          </cell>
          <cell r="B1216" t="str">
            <v>H30 gunitado</v>
          </cell>
          <cell r="C1216" t="str">
            <v>m3</v>
          </cell>
          <cell r="D1216">
            <v>7050</v>
          </cell>
          <cell r="E1216">
            <v>44054</v>
          </cell>
          <cell r="F1216" t="str">
            <v>REDIMAT</v>
          </cell>
          <cell r="G1216" t="str">
            <v>01_MATERIALES</v>
          </cell>
          <cell r="H1216" t="str">
            <v>HORMIGON</v>
          </cell>
          <cell r="J1216" t="str">
            <v>SIN CÓDIGO</v>
          </cell>
        </row>
        <row r="1217">
          <cell r="A1217" t="str">
            <v>I2304</v>
          </cell>
          <cell r="B1217" t="str">
            <v>Movilizacion y desmovilización equipo gunitado</v>
          </cell>
          <cell r="C1217" t="str">
            <v>gl</v>
          </cell>
          <cell r="D1217">
            <v>31048</v>
          </cell>
          <cell r="E1217">
            <v>44062</v>
          </cell>
          <cell r="F1217" t="str">
            <v>SIN FUENTE</v>
          </cell>
          <cell r="G1217" t="str">
            <v>01_MATERIALES</v>
          </cell>
          <cell r="H1217">
            <v>0</v>
          </cell>
          <cell r="J1217">
            <v>400</v>
          </cell>
        </row>
        <row r="1218">
          <cell r="A1218" t="str">
            <v>I2305</v>
          </cell>
          <cell r="B1218" t="str">
            <v>Bancos</v>
          </cell>
          <cell r="C1218" t="str">
            <v>u</v>
          </cell>
          <cell r="D1218">
            <v>6611.5702479338843</v>
          </cell>
          <cell r="E1218">
            <v>44054</v>
          </cell>
          <cell r="F1218" t="str">
            <v>MERCADO LIBRE</v>
          </cell>
          <cell r="G1218" t="str">
            <v>01_MATERIALES</v>
          </cell>
          <cell r="H1218">
            <v>0</v>
          </cell>
          <cell r="J1218" t="str">
            <v>https://articulo.mercadolibre.com.ar/MLA-606733542-banco-de-plaza-en-hierro-y-madera-dura-de-2mts-_JM?searchVariation=41558673114#searchVariation=41558673114&amp;position=29&amp;type=item&amp;tracking_id=ae3497d2-c15a-4c30-9000-c7fd860dd61a</v>
          </cell>
        </row>
        <row r="1219">
          <cell r="A1219" t="str">
            <v>I2306</v>
          </cell>
          <cell r="B1219" t="str">
            <v>Cestos</v>
          </cell>
          <cell r="C1219" t="str">
            <v>u</v>
          </cell>
          <cell r="D1219">
            <v>18033.057851239671</v>
          </cell>
          <cell r="E1219">
            <v>44054</v>
          </cell>
          <cell r="F1219" t="str">
            <v>MERCADO LIBRE</v>
          </cell>
          <cell r="G1219" t="str">
            <v>01_MATERIALES</v>
          </cell>
          <cell r="H1219">
            <v>0</v>
          </cell>
          <cell r="J1219" t="str">
            <v>https://articulo.mercadolibre.com.ar/MLA-755776122-cesto-papelero-buenos-aires-55-litros-exteriores-y-plazas-_JM?quantity=1#position=1&amp;type=item&amp;tracking_id=e17e7240-6fe8-4701-841f-011f0e362daa</v>
          </cell>
        </row>
        <row r="1220">
          <cell r="A1220" t="str">
            <v>I2307</v>
          </cell>
          <cell r="B1220" t="str">
            <v>Farola Led Exterior</v>
          </cell>
          <cell r="C1220" t="str">
            <v>u</v>
          </cell>
          <cell r="D1220">
            <v>3545.4545454545455</v>
          </cell>
          <cell r="E1220">
            <v>44054</v>
          </cell>
          <cell r="F1220" t="str">
            <v>MERCADO LIBRE</v>
          </cell>
          <cell r="G1220" t="str">
            <v>01_MATERIALES</v>
          </cell>
          <cell r="H1220">
            <v>0</v>
          </cell>
          <cell r="J1220" t="str">
            <v>https://articulo.mercadolibre.com.ar/MLA-827238741-farola-led-alumbrado-publico-exterior-50w-frio-bael-_JM?quantity=1&amp;variation=46970344047#position=18&amp;type=item&amp;tracking_id=b6d1272d-69ae-442e-88e1-6fbaae3e98a7</v>
          </cell>
        </row>
        <row r="1221">
          <cell r="A1221" t="str">
            <v>I2308</v>
          </cell>
          <cell r="B1221" t="str">
            <v>Altavoces Interiores</v>
          </cell>
          <cell r="C1221" t="str">
            <v>u</v>
          </cell>
          <cell r="D1221">
            <v>13350.640000000001</v>
          </cell>
          <cell r="E1221">
            <v>44062</v>
          </cell>
          <cell r="F1221" t="str">
            <v>JORGE MINVILLE</v>
          </cell>
          <cell r="G1221" t="str">
            <v>01_MATERIALES</v>
          </cell>
          <cell r="H1221">
            <v>0</v>
          </cell>
          <cell r="J1221">
            <v>172</v>
          </cell>
        </row>
        <row r="1222">
          <cell r="A1222" t="str">
            <v>I2309</v>
          </cell>
          <cell r="B1222" t="str">
            <v>Altavoces exteriores</v>
          </cell>
          <cell r="C1222" t="str">
            <v>u</v>
          </cell>
          <cell r="D1222">
            <v>15368.76</v>
          </cell>
          <cell r="E1222">
            <v>44054</v>
          </cell>
          <cell r="F1222" t="str">
            <v>JORGE MINVILLE</v>
          </cell>
          <cell r="G1222" t="str">
            <v>01_MATERIALES</v>
          </cell>
          <cell r="H1222">
            <v>0</v>
          </cell>
          <cell r="J1222">
            <v>198</v>
          </cell>
        </row>
        <row r="1223">
          <cell r="A1223" t="str">
            <v>I2310</v>
          </cell>
          <cell r="B1223" t="str">
            <v>Dólar hoy</v>
          </cell>
          <cell r="C1223" t="str">
            <v>u</v>
          </cell>
          <cell r="D1223">
            <v>77.62</v>
          </cell>
          <cell r="E1223">
            <v>44054</v>
          </cell>
          <cell r="F1223" t="str">
            <v>https://www.dolarhoy.com/</v>
          </cell>
          <cell r="G1223" t="str">
            <v>01_MATERIALES</v>
          </cell>
          <cell r="H1223">
            <v>0</v>
          </cell>
          <cell r="J1223" t="str">
            <v>SIN CÓDIGO</v>
          </cell>
        </row>
      </sheetData>
      <sheetData sheetId="4" refreshError="1">
        <row r="4">
          <cell r="D4">
            <v>64.148760330578511</v>
          </cell>
        </row>
        <row r="6">
          <cell r="D6">
            <v>0.08</v>
          </cell>
        </row>
      </sheetData>
      <sheetData sheetId="5" refreshError="1"/>
      <sheetData sheetId="6" refreshError="1">
        <row r="1">
          <cell r="A1" t="str">
            <v>ANALISIS DE COSTOS</v>
          </cell>
        </row>
        <row r="7">
          <cell r="A7" t="str">
            <v xml:space="preserve">ID </v>
          </cell>
          <cell r="B7" t="str">
            <v>CODIGO</v>
          </cell>
          <cell r="C7" t="str">
            <v>DESCRIPCION</v>
          </cell>
          <cell r="D7" t="str">
            <v>UNIDAD</v>
          </cell>
          <cell r="E7" t="str">
            <v>CANTIDAD</v>
          </cell>
          <cell r="F7" t="str">
            <v>COSTO UNIT.</v>
          </cell>
          <cell r="G7" t="str">
            <v>TOTAL</v>
          </cell>
          <cell r="H7" t="str">
            <v>FECHA</v>
          </cell>
          <cell r="I7" t="str">
            <v>CONSIDERACIONES</v>
          </cell>
        </row>
        <row r="9">
          <cell r="A9" t="str">
            <v>T1000</v>
          </cell>
          <cell r="C9" t="str">
            <v>Plantilla De Cuadrilla (Mo)</v>
          </cell>
          <cell r="D9" t="str">
            <v>m2</v>
          </cell>
          <cell r="E9">
            <v>15</v>
          </cell>
          <cell r="G9">
            <v>535.1169888415584</v>
          </cell>
          <cell r="H9">
            <v>44044</v>
          </cell>
          <cell r="I9" t="str">
            <v>80 MODELO</v>
          </cell>
        </row>
        <row r="10">
          <cell r="B10" t="str">
            <v>I1004</v>
          </cell>
          <cell r="C10" t="str">
            <v>Oficial</v>
          </cell>
          <cell r="D10" t="str">
            <v>hs</v>
          </cell>
          <cell r="E10">
            <v>0.53333333333333333</v>
          </cell>
          <cell r="F10">
            <v>534.76377932467528</v>
          </cell>
          <cell r="G10">
            <v>285.20734897316015</v>
          </cell>
          <cell r="H10">
            <v>44044</v>
          </cell>
          <cell r="I10" t="str">
            <v>ejecuta 15 m2 en 8 hs</v>
          </cell>
        </row>
        <row r="11">
          <cell r="B11" t="str">
            <v>I1005</v>
          </cell>
          <cell r="C11" t="str">
            <v>Ayudante</v>
          </cell>
          <cell r="D11" t="str">
            <v>hs</v>
          </cell>
          <cell r="E11">
            <v>0.53333333333333333</v>
          </cell>
          <cell r="F11">
            <v>468.58057475324659</v>
          </cell>
          <cell r="G11">
            <v>249.90963986839819</v>
          </cell>
          <cell r="H11">
            <v>44044</v>
          </cell>
        </row>
        <row r="13">
          <cell r="A13" t="str">
            <v>T1003</v>
          </cell>
          <cell r="C13" t="str">
            <v>Excavación Manual De Zanjas Y Pozos (Mo)</v>
          </cell>
          <cell r="D13" t="str">
            <v>m3</v>
          </cell>
          <cell r="G13">
            <v>1874.3222990129864</v>
          </cell>
          <cell r="H13">
            <v>44044</v>
          </cell>
          <cell r="I13" t="str">
            <v>03 MOVIMIENTO DE SUELOS</v>
          </cell>
        </row>
        <row r="14">
          <cell r="B14" t="str">
            <v>I1005</v>
          </cell>
          <cell r="C14" t="str">
            <v>Ayudante</v>
          </cell>
          <cell r="D14" t="str">
            <v>hs</v>
          </cell>
          <cell r="E14">
            <v>4</v>
          </cell>
          <cell r="F14">
            <v>468.58057475324659</v>
          </cell>
          <cell r="G14">
            <v>1874.3222990129864</v>
          </cell>
          <cell r="H14">
            <v>44044</v>
          </cell>
        </row>
        <row r="16">
          <cell r="A16" t="str">
            <v>T1004</v>
          </cell>
          <cell r="C16" t="str">
            <v>Excavación De Sótanos (Mo)</v>
          </cell>
          <cell r="D16" t="str">
            <v>m3</v>
          </cell>
          <cell r="G16">
            <v>1218.3094943584413</v>
          </cell>
          <cell r="H16">
            <v>44044</v>
          </cell>
          <cell r="I16" t="str">
            <v>03 MOVIMIENTO DE SUELOS</v>
          </cell>
        </row>
        <row r="17">
          <cell r="B17" t="str">
            <v>I1005</v>
          </cell>
          <cell r="C17" t="str">
            <v>Ayudante</v>
          </cell>
          <cell r="D17" t="str">
            <v>hs</v>
          </cell>
          <cell r="E17">
            <v>2.6</v>
          </cell>
          <cell r="F17">
            <v>468.58057475324659</v>
          </cell>
          <cell r="G17">
            <v>1218.3094943584413</v>
          </cell>
          <cell r="H17">
            <v>44044</v>
          </cell>
        </row>
        <row r="19">
          <cell r="A19" t="str">
            <v>T1006</v>
          </cell>
          <cell r="C19" t="str">
            <v>Excavación De Pozos (Mo)</v>
          </cell>
          <cell r="D19" t="str">
            <v>m3</v>
          </cell>
          <cell r="G19">
            <v>1874.3222990129864</v>
          </cell>
          <cell r="H19">
            <v>44044</v>
          </cell>
          <cell r="I19" t="str">
            <v>03 MOVIMIENTO DE SUELOS</v>
          </cell>
        </row>
        <row r="20">
          <cell r="B20" t="str">
            <v>I1005</v>
          </cell>
          <cell r="C20" t="str">
            <v>Ayudante</v>
          </cell>
          <cell r="D20" t="str">
            <v>hs</v>
          </cell>
          <cell r="E20">
            <v>4</v>
          </cell>
          <cell r="F20">
            <v>468.58057475324659</v>
          </cell>
          <cell r="G20">
            <v>1874.3222990129864</v>
          </cell>
          <cell r="H20">
            <v>44044</v>
          </cell>
        </row>
        <row r="22">
          <cell r="A22" t="str">
            <v>T1007</v>
          </cell>
          <cell r="C22" t="str">
            <v>Excavación De Pozos Y Ulterior Relleno (Mo)</v>
          </cell>
          <cell r="D22" t="str">
            <v>m3</v>
          </cell>
          <cell r="G22">
            <v>1836.1645415064932</v>
          </cell>
          <cell r="H22">
            <v>44044</v>
          </cell>
          <cell r="I22" t="str">
            <v>03 MOVIMIENTO DE SUELOS</v>
          </cell>
        </row>
        <row r="23">
          <cell r="B23" t="str">
            <v>I1005</v>
          </cell>
          <cell r="C23" t="str">
            <v>Ayudante</v>
          </cell>
          <cell r="D23" t="str">
            <v>hs</v>
          </cell>
          <cell r="E23">
            <v>2</v>
          </cell>
          <cell r="F23">
            <v>468.58057475324659</v>
          </cell>
          <cell r="G23">
            <v>937.16114950649319</v>
          </cell>
          <cell r="H23">
            <v>44044</v>
          </cell>
        </row>
        <row r="24">
          <cell r="B24" t="str">
            <v>I1310</v>
          </cell>
          <cell r="C24" t="str">
            <v>Bobcat</v>
          </cell>
          <cell r="D24" t="str">
            <v>hs</v>
          </cell>
          <cell r="E24">
            <v>1</v>
          </cell>
          <cell r="F24">
            <v>899.00339200000008</v>
          </cell>
          <cell r="G24">
            <v>899.00339200000008</v>
          </cell>
          <cell r="H24">
            <v>44062</v>
          </cell>
        </row>
        <row r="26">
          <cell r="A26" t="str">
            <v>T1008</v>
          </cell>
          <cell r="C26" t="str">
            <v>Terraplenamientos (Mo)</v>
          </cell>
          <cell r="D26" t="str">
            <v>m3</v>
          </cell>
          <cell r="G26">
            <v>1358.883666784415</v>
          </cell>
          <cell r="H26">
            <v>44044</v>
          </cell>
          <cell r="I26" t="str">
            <v>03 MOVIMIENTO DE SUELOS</v>
          </cell>
        </row>
        <row r="27">
          <cell r="B27" t="str">
            <v>I1005</v>
          </cell>
          <cell r="C27" t="str">
            <v>Ayudante</v>
          </cell>
          <cell r="D27" t="str">
            <v>hs</v>
          </cell>
          <cell r="E27">
            <v>2.9</v>
          </cell>
          <cell r="F27">
            <v>468.58057475324659</v>
          </cell>
          <cell r="G27">
            <v>1358.883666784415</v>
          </cell>
          <cell r="H27">
            <v>44044</v>
          </cell>
        </row>
        <row r="29">
          <cell r="A29" t="str">
            <v>T1009</v>
          </cell>
          <cell r="C29" t="str">
            <v>Desmontes (Mo)</v>
          </cell>
          <cell r="D29" t="str">
            <v>m3</v>
          </cell>
          <cell r="G29">
            <v>1429.1707529974021</v>
          </cell>
          <cell r="H29">
            <v>44044</v>
          </cell>
          <cell r="I29" t="str">
            <v>03 MOVIMIENTO DE SUELOS</v>
          </cell>
        </row>
        <row r="30">
          <cell r="B30" t="str">
            <v>I1005</v>
          </cell>
          <cell r="C30" t="str">
            <v>Ayudante</v>
          </cell>
          <cell r="D30" t="str">
            <v>hs</v>
          </cell>
          <cell r="E30">
            <v>3.05</v>
          </cell>
          <cell r="F30">
            <v>468.58057475324659</v>
          </cell>
          <cell r="G30">
            <v>1429.1707529974021</v>
          </cell>
          <cell r="H30">
            <v>44044</v>
          </cell>
        </row>
        <row r="32">
          <cell r="A32" t="str">
            <v>T1013</v>
          </cell>
          <cell r="C32" t="str">
            <v xml:space="preserve"> Mortero Mc 1:4 (Mat)</v>
          </cell>
          <cell r="D32" t="str">
            <v>m3</v>
          </cell>
          <cell r="G32">
            <v>5446.2890800000005</v>
          </cell>
          <cell r="H32">
            <v>44044</v>
          </cell>
          <cell r="I32" t="str">
            <v>91 MEZCLAS</v>
          </cell>
        </row>
        <row r="33">
          <cell r="B33" t="str">
            <v>I1001</v>
          </cell>
          <cell r="C33" t="str">
            <v>Cemento Portland X 50 Kg</v>
          </cell>
          <cell r="D33" t="str">
            <v>kg</v>
          </cell>
          <cell r="E33">
            <v>376</v>
          </cell>
          <cell r="F33">
            <v>10.3306</v>
          </cell>
          <cell r="G33">
            <v>3884.3056000000001</v>
          </cell>
          <cell r="H33">
            <v>44044</v>
          </cell>
        </row>
        <row r="34">
          <cell r="B34" t="str">
            <v>I1002</v>
          </cell>
          <cell r="C34" t="str">
            <v>Arena X M3 A Granel</v>
          </cell>
          <cell r="D34" t="str">
            <v>m3</v>
          </cell>
          <cell r="E34">
            <v>1.08</v>
          </cell>
          <cell r="F34">
            <v>1446.2809999999999</v>
          </cell>
          <cell r="G34">
            <v>1561.9834800000001</v>
          </cell>
          <cell r="H34">
            <v>44044</v>
          </cell>
        </row>
        <row r="36">
          <cell r="A36" t="str">
            <v>T1014</v>
          </cell>
          <cell r="C36" t="str">
            <v xml:space="preserve"> Mortero Mh 1:4 (Mat)</v>
          </cell>
          <cell r="D36" t="str">
            <v>m3</v>
          </cell>
          <cell r="G36">
            <v>3931.3403760000001</v>
          </cell>
          <cell r="H36">
            <v>44044</v>
          </cell>
          <cell r="I36" t="str">
            <v>91 MEZCLAS</v>
          </cell>
        </row>
        <row r="37">
          <cell r="B37" t="str">
            <v>I1000</v>
          </cell>
          <cell r="C37" t="str">
            <v>Cal Hidráulica En Polvo X 20 Kg</v>
          </cell>
          <cell r="D37" t="str">
            <v>kg</v>
          </cell>
          <cell r="E37">
            <v>167</v>
          </cell>
          <cell r="F37">
            <v>14.049200000000001</v>
          </cell>
          <cell r="G37">
            <v>2346.2164000000002</v>
          </cell>
          <cell r="H37">
            <v>44044</v>
          </cell>
        </row>
        <row r="38">
          <cell r="B38" t="str">
            <v>I1002</v>
          </cell>
          <cell r="C38" t="str">
            <v>Arena X M3 A Granel</v>
          </cell>
          <cell r="D38" t="str">
            <v>m3</v>
          </cell>
          <cell r="E38">
            <v>1.0960000000000001</v>
          </cell>
          <cell r="F38">
            <v>1446.2809999999999</v>
          </cell>
          <cell r="G38">
            <v>1585.1239760000001</v>
          </cell>
          <cell r="H38">
            <v>44044</v>
          </cell>
        </row>
        <row r="40">
          <cell r="A40" t="str">
            <v>T1015</v>
          </cell>
          <cell r="C40" t="str">
            <v xml:space="preserve"> Mortero Mhmr 1/4:1:4 (Mat)</v>
          </cell>
          <cell r="D40" t="str">
            <v>m3</v>
          </cell>
          <cell r="G40">
            <v>4776.7996700000003</v>
          </cell>
          <cell r="H40">
            <v>44044</v>
          </cell>
          <cell r="I40" t="str">
            <v>91 MEZCLAS</v>
          </cell>
        </row>
        <row r="41">
          <cell r="B41" t="str">
            <v>I1000</v>
          </cell>
          <cell r="C41" t="str">
            <v>Cal Hidráulica En Polvo X 20 Kg</v>
          </cell>
          <cell r="D41" t="str">
            <v>kg</v>
          </cell>
          <cell r="E41">
            <v>160</v>
          </cell>
          <cell r="F41">
            <v>14.049200000000001</v>
          </cell>
          <cell r="G41">
            <v>2247.8720000000003</v>
          </cell>
          <cell r="H41">
            <v>44044</v>
          </cell>
        </row>
        <row r="42">
          <cell r="B42" t="str">
            <v>I1002</v>
          </cell>
          <cell r="C42" t="str">
            <v>Arena X M3 A Granel</v>
          </cell>
          <cell r="D42" t="str">
            <v>m3</v>
          </cell>
          <cell r="E42">
            <v>1.07</v>
          </cell>
          <cell r="F42">
            <v>1446.2809999999999</v>
          </cell>
          <cell r="G42">
            <v>1547.5206700000001</v>
          </cell>
          <cell r="H42">
            <v>44044</v>
          </cell>
        </row>
        <row r="43">
          <cell r="B43" t="str">
            <v>I1001</v>
          </cell>
          <cell r="C43" t="str">
            <v>Cemento Portland X 50 Kg</v>
          </cell>
          <cell r="D43" t="str">
            <v>kg</v>
          </cell>
          <cell r="E43">
            <v>95</v>
          </cell>
          <cell r="F43">
            <v>10.3306</v>
          </cell>
          <cell r="G43">
            <v>981.40700000000004</v>
          </cell>
          <cell r="H43">
            <v>44044</v>
          </cell>
        </row>
        <row r="45">
          <cell r="A45" t="str">
            <v>T1017</v>
          </cell>
          <cell r="C45" t="str">
            <v xml:space="preserve"> Mortero Mhr 1/2:1:4 (Mat)</v>
          </cell>
          <cell r="D45" t="str">
            <v>m3</v>
          </cell>
          <cell r="G45">
            <v>5422.6718860000001</v>
          </cell>
          <cell r="H45">
            <v>44044</v>
          </cell>
          <cell r="I45" t="str">
            <v>91 MEZCLAS</v>
          </cell>
        </row>
        <row r="46">
          <cell r="B46" t="str">
            <v>I1000</v>
          </cell>
          <cell r="C46" t="str">
            <v>Cal Hidráulica En Polvo X 20 Kg</v>
          </cell>
          <cell r="D46" t="str">
            <v>kg</v>
          </cell>
          <cell r="E46">
            <v>153</v>
          </cell>
          <cell r="F46">
            <v>14.049200000000001</v>
          </cell>
          <cell r="G46">
            <v>2149.5276000000003</v>
          </cell>
          <cell r="H46">
            <v>44044</v>
          </cell>
        </row>
        <row r="47">
          <cell r="B47" t="str">
            <v>I1002</v>
          </cell>
          <cell r="C47" t="str">
            <v>Arena X M3 A Granel</v>
          </cell>
          <cell r="D47" t="str">
            <v>m3</v>
          </cell>
          <cell r="E47">
            <v>1.006</v>
          </cell>
          <cell r="F47">
            <v>1446.2809999999999</v>
          </cell>
          <cell r="G47">
            <v>1454.9586859999999</v>
          </cell>
          <cell r="H47">
            <v>44044</v>
          </cell>
        </row>
        <row r="48">
          <cell r="B48" t="str">
            <v>I1001</v>
          </cell>
          <cell r="C48" t="str">
            <v>Cemento Portland X 50 Kg</v>
          </cell>
          <cell r="D48" t="str">
            <v>kg</v>
          </cell>
          <cell r="E48">
            <v>176</v>
          </cell>
          <cell r="F48">
            <v>10.3306</v>
          </cell>
          <cell r="G48">
            <v>1818.1856</v>
          </cell>
          <cell r="H48">
            <v>44044</v>
          </cell>
        </row>
        <row r="50">
          <cell r="A50" t="str">
            <v>T1018</v>
          </cell>
          <cell r="C50" t="str">
            <v xml:space="preserve"> Mortero Mc At 1:1:6 (Mat)</v>
          </cell>
          <cell r="D50" t="str">
            <v>m3</v>
          </cell>
          <cell r="G50">
            <v>5033.6473750000005</v>
          </cell>
          <cell r="H50">
            <v>44044</v>
          </cell>
          <cell r="I50" t="str">
            <v>91 MEZCLAS</v>
          </cell>
        </row>
        <row r="51">
          <cell r="B51" t="str">
            <v>I1000</v>
          </cell>
          <cell r="C51" t="str">
            <v>Cal Hidráulica En Polvo X 20 Kg</v>
          </cell>
          <cell r="D51" t="str">
            <v>kg</v>
          </cell>
          <cell r="E51">
            <v>91</v>
          </cell>
          <cell r="F51">
            <v>14.049200000000001</v>
          </cell>
          <cell r="G51">
            <v>1278.4772</v>
          </cell>
          <cell r="H51">
            <v>44044</v>
          </cell>
        </row>
        <row r="52">
          <cell r="B52" t="str">
            <v>I1002</v>
          </cell>
          <cell r="C52" t="str">
            <v>Arena X M3 A Granel</v>
          </cell>
          <cell r="D52" t="str">
            <v>m3</v>
          </cell>
          <cell r="E52">
            <v>0.97499999999999998</v>
          </cell>
          <cell r="F52">
            <v>1446.2809999999999</v>
          </cell>
          <cell r="G52">
            <v>1410.123975</v>
          </cell>
          <cell r="H52">
            <v>44044</v>
          </cell>
        </row>
        <row r="53">
          <cell r="B53" t="str">
            <v>I1001</v>
          </cell>
          <cell r="C53" t="str">
            <v>Cemento Portland X 50 Kg</v>
          </cell>
          <cell r="D53" t="str">
            <v>kg</v>
          </cell>
          <cell r="E53">
            <v>227</v>
          </cell>
          <cell r="F53">
            <v>10.3306</v>
          </cell>
          <cell r="G53">
            <v>2345.0462000000002</v>
          </cell>
          <cell r="H53">
            <v>44044</v>
          </cell>
        </row>
        <row r="55">
          <cell r="A55" t="str">
            <v>T1019</v>
          </cell>
          <cell r="C55" t="str">
            <v xml:space="preserve"> Mortero Mhr 1/4:1:4 (Mat)</v>
          </cell>
          <cell r="D55" t="str">
            <v>m3</v>
          </cell>
          <cell r="G55">
            <v>4715.4359690000001</v>
          </cell>
          <cell r="H55">
            <v>44044</v>
          </cell>
          <cell r="I55" t="str">
            <v>91 MEZCLAS</v>
          </cell>
        </row>
        <row r="56">
          <cell r="B56" t="str">
            <v>I1000</v>
          </cell>
          <cell r="C56" t="str">
            <v>Cal Hidráulica En Polvo X 20 Kg</v>
          </cell>
          <cell r="D56" t="str">
            <v>kg</v>
          </cell>
          <cell r="E56">
            <v>160</v>
          </cell>
          <cell r="F56">
            <v>14.049200000000001</v>
          </cell>
          <cell r="G56">
            <v>2247.8720000000003</v>
          </cell>
          <cell r="H56">
            <v>44044</v>
          </cell>
        </row>
        <row r="57">
          <cell r="B57" t="str">
            <v>I1002</v>
          </cell>
          <cell r="C57" t="str">
            <v>Arena X M3 A Granel</v>
          </cell>
          <cell r="D57" t="str">
            <v>m3</v>
          </cell>
          <cell r="E57">
            <v>1.0489999999999999</v>
          </cell>
          <cell r="F57">
            <v>1446.2809999999999</v>
          </cell>
          <cell r="G57">
            <v>1517.1487689999999</v>
          </cell>
          <cell r="H57">
            <v>44044</v>
          </cell>
        </row>
        <row r="58">
          <cell r="B58" t="str">
            <v>I1001</v>
          </cell>
          <cell r="C58" t="str">
            <v>Cemento Portland X 50 Kg</v>
          </cell>
          <cell r="D58" t="str">
            <v>kg</v>
          </cell>
          <cell r="E58">
            <v>92</v>
          </cell>
          <cell r="F58">
            <v>10.3306</v>
          </cell>
          <cell r="G58">
            <v>950.41520000000003</v>
          </cell>
          <cell r="H58">
            <v>44044</v>
          </cell>
        </row>
        <row r="60">
          <cell r="A60" t="str">
            <v>T1020</v>
          </cell>
          <cell r="C60" t="str">
            <v xml:space="preserve"> Mortero Mc At 1:1:3 (Mat)</v>
          </cell>
          <cell r="D60" t="str">
            <v>m3</v>
          </cell>
          <cell r="G60">
            <v>8319.9777050000012</v>
          </cell>
          <cell r="H60">
            <v>44044</v>
          </cell>
          <cell r="I60" t="str">
            <v>91 MEZCLAS</v>
          </cell>
        </row>
        <row r="61">
          <cell r="B61" t="str">
            <v>I1000</v>
          </cell>
          <cell r="C61" t="str">
            <v>Cal Hidráulica En Polvo X 20 Kg</v>
          </cell>
          <cell r="D61" t="str">
            <v>kg</v>
          </cell>
          <cell r="E61">
            <v>188</v>
          </cell>
          <cell r="F61">
            <v>14.049200000000001</v>
          </cell>
          <cell r="G61">
            <v>2641.2496000000001</v>
          </cell>
          <cell r="H61">
            <v>44044</v>
          </cell>
        </row>
        <row r="62">
          <cell r="B62" t="str">
            <v>I1002</v>
          </cell>
          <cell r="C62" t="str">
            <v>Arena X M3 A Granel</v>
          </cell>
          <cell r="D62" t="str">
            <v>m3</v>
          </cell>
          <cell r="E62">
            <v>0.90500000000000003</v>
          </cell>
          <cell r="F62">
            <v>1446.2809999999999</v>
          </cell>
          <cell r="G62">
            <v>1308.884305</v>
          </cell>
          <cell r="H62">
            <v>44044</v>
          </cell>
        </row>
        <row r="63">
          <cell r="B63" t="str">
            <v>I1001</v>
          </cell>
          <cell r="C63" t="str">
            <v>Cemento Portland X 50 Kg</v>
          </cell>
          <cell r="D63" t="str">
            <v>kg</v>
          </cell>
          <cell r="E63">
            <v>423</v>
          </cell>
          <cell r="F63">
            <v>10.3306</v>
          </cell>
          <cell r="G63">
            <v>4369.8438000000006</v>
          </cell>
          <cell r="H63">
            <v>44044</v>
          </cell>
        </row>
        <row r="65">
          <cell r="A65" t="str">
            <v>T1021</v>
          </cell>
          <cell r="C65" t="str">
            <v>Mortero 1/4:1:3 (Mat)</v>
          </cell>
          <cell r="D65" t="str">
            <v>m3</v>
          </cell>
          <cell r="G65">
            <v>4079.70291</v>
          </cell>
          <cell r="H65">
            <v>44044</v>
          </cell>
          <cell r="I65" t="str">
            <v>91 MEZCLAS</v>
          </cell>
        </row>
        <row r="66">
          <cell r="B66" t="str">
            <v>I1001</v>
          </cell>
          <cell r="C66" t="str">
            <v>Cemento Portland X 50 Kg</v>
          </cell>
          <cell r="D66" t="str">
            <v>kg</v>
          </cell>
          <cell r="E66">
            <v>88</v>
          </cell>
          <cell r="F66">
            <v>10.3306</v>
          </cell>
          <cell r="G66">
            <v>909.09280000000001</v>
          </cell>
          <cell r="H66">
            <v>44044</v>
          </cell>
        </row>
        <row r="67">
          <cell r="B67" t="str">
            <v>I1000</v>
          </cell>
          <cell r="C67" t="str">
            <v>Cal Hidráulica En Polvo X 20 Kg</v>
          </cell>
          <cell r="D67" t="str">
            <v>kg</v>
          </cell>
          <cell r="E67">
            <v>132</v>
          </cell>
          <cell r="F67">
            <v>14.049200000000001</v>
          </cell>
          <cell r="G67">
            <v>1854.4944</v>
          </cell>
          <cell r="H67">
            <v>44044</v>
          </cell>
        </row>
        <row r="68">
          <cell r="B68" t="str">
            <v>I1002</v>
          </cell>
          <cell r="C68" t="str">
            <v>Arena X M3 A Granel</v>
          </cell>
          <cell r="D68" t="str">
            <v>m3</v>
          </cell>
          <cell r="E68">
            <v>0.91</v>
          </cell>
          <cell r="F68">
            <v>1446.2809999999999</v>
          </cell>
          <cell r="G68">
            <v>1316.11571</v>
          </cell>
          <cell r="H68">
            <v>44044</v>
          </cell>
        </row>
        <row r="70">
          <cell r="A70" t="str">
            <v>T1022</v>
          </cell>
          <cell r="C70" t="str">
            <v>Mortero 1/4:1:4 (Mat)</v>
          </cell>
          <cell r="D70" t="str">
            <v>m3</v>
          </cell>
          <cell r="G70">
            <v>4446.8470729999999</v>
          </cell>
          <cell r="H70">
            <v>44044</v>
          </cell>
          <cell r="I70" t="str">
            <v>91 MEZCLAS</v>
          </cell>
        </row>
        <row r="71">
          <cell r="B71" t="str">
            <v>I1001</v>
          </cell>
          <cell r="C71" t="str">
            <v>Cemento Portland X 50 Kg</v>
          </cell>
          <cell r="D71" t="str">
            <v>kg</v>
          </cell>
          <cell r="E71">
            <v>90</v>
          </cell>
          <cell r="F71">
            <v>10.3306</v>
          </cell>
          <cell r="G71">
            <v>929.75400000000002</v>
          </cell>
          <cell r="H71">
            <v>44044</v>
          </cell>
        </row>
        <row r="72">
          <cell r="B72" t="str">
            <v>I1000</v>
          </cell>
          <cell r="C72" t="str">
            <v>Cal Hidráulica En Polvo X 20 Kg</v>
          </cell>
          <cell r="D72" t="str">
            <v>kg</v>
          </cell>
          <cell r="E72">
            <v>144</v>
          </cell>
          <cell r="F72">
            <v>14.049200000000001</v>
          </cell>
          <cell r="G72">
            <v>2023.0848000000001</v>
          </cell>
          <cell r="H72">
            <v>44044</v>
          </cell>
        </row>
        <row r="73">
          <cell r="B73" t="str">
            <v>I1002</v>
          </cell>
          <cell r="C73" t="str">
            <v>Arena X M3 A Granel</v>
          </cell>
          <cell r="D73" t="str">
            <v>m3</v>
          </cell>
          <cell r="E73">
            <v>1.0329999999999999</v>
          </cell>
          <cell r="F73">
            <v>1446.2809999999999</v>
          </cell>
          <cell r="G73">
            <v>1494.0082729999999</v>
          </cell>
          <cell r="H73">
            <v>44044</v>
          </cell>
        </row>
        <row r="75">
          <cell r="A75" t="str">
            <v>T1025</v>
          </cell>
          <cell r="C75" t="str">
            <v>Mortero 1:3 (Mat)</v>
          </cell>
          <cell r="D75" t="str">
            <v>m3</v>
          </cell>
          <cell r="G75">
            <v>6787.2010500000006</v>
          </cell>
          <cell r="H75">
            <v>44044</v>
          </cell>
          <cell r="I75" t="str">
            <v>91 MEZCLAS</v>
          </cell>
        </row>
        <row r="76">
          <cell r="B76" t="str">
            <v>I1001</v>
          </cell>
          <cell r="C76" t="str">
            <v>Cemento Portland X 50 Kg</v>
          </cell>
          <cell r="D76" t="str">
            <v>kg</v>
          </cell>
          <cell r="E76">
            <v>510</v>
          </cell>
          <cell r="F76">
            <v>10.3306</v>
          </cell>
          <cell r="G76">
            <v>5268.6060000000007</v>
          </cell>
          <cell r="H76">
            <v>44044</v>
          </cell>
        </row>
        <row r="77">
          <cell r="B77" t="str">
            <v>I1002</v>
          </cell>
          <cell r="C77" t="str">
            <v>Arena X M3 A Granel</v>
          </cell>
          <cell r="D77" t="str">
            <v>m3</v>
          </cell>
          <cell r="E77">
            <v>1.05</v>
          </cell>
          <cell r="F77">
            <v>1446.2809999999999</v>
          </cell>
          <cell r="G77">
            <v>1518.5950499999999</v>
          </cell>
          <cell r="H77">
            <v>44044</v>
          </cell>
        </row>
        <row r="79">
          <cell r="A79" t="str">
            <v>T1028</v>
          </cell>
          <cell r="C79" t="str">
            <v>Mortero 1/4:1:4 (Mat)</v>
          </cell>
          <cell r="D79" t="str">
            <v>m3</v>
          </cell>
          <cell r="G79">
            <v>4280.9394000000002</v>
          </cell>
          <cell r="H79">
            <v>44044</v>
          </cell>
          <cell r="I79" t="str">
            <v>91 MEZCLAS</v>
          </cell>
        </row>
        <row r="80">
          <cell r="B80" t="str">
            <v>I1001</v>
          </cell>
          <cell r="C80" t="str">
            <v>Cemento Portland X 50 Kg</v>
          </cell>
          <cell r="D80" t="str">
            <v>kg</v>
          </cell>
          <cell r="E80">
            <v>84</v>
          </cell>
          <cell r="F80">
            <v>10.3306</v>
          </cell>
          <cell r="G80">
            <v>867.7704</v>
          </cell>
          <cell r="H80">
            <v>44044</v>
          </cell>
        </row>
        <row r="81">
          <cell r="B81" t="str">
            <v>I1000</v>
          </cell>
          <cell r="C81" t="str">
            <v>Cal Hidráulica En Polvo X 20 Kg</v>
          </cell>
          <cell r="D81" t="str">
            <v>kg</v>
          </cell>
          <cell r="E81">
            <v>140</v>
          </cell>
          <cell r="F81">
            <v>14.049200000000001</v>
          </cell>
          <cell r="G81">
            <v>1966.8880000000001</v>
          </cell>
          <cell r="H81">
            <v>44044</v>
          </cell>
        </row>
        <row r="82">
          <cell r="B82" t="str">
            <v>I1002</v>
          </cell>
          <cell r="C82" t="str">
            <v>Arena X M3 A Granel</v>
          </cell>
          <cell r="D82" t="str">
            <v>m3</v>
          </cell>
          <cell r="E82">
            <v>1</v>
          </cell>
          <cell r="F82">
            <v>1446.2809999999999</v>
          </cell>
          <cell r="G82">
            <v>1446.2809999999999</v>
          </cell>
          <cell r="H82">
            <v>44044</v>
          </cell>
        </row>
        <row r="84">
          <cell r="A84" t="str">
            <v>T1033</v>
          </cell>
          <cell r="C84" t="str">
            <v>Bases De Hormigon Armado H21 Fe 50 Kg/M3</v>
          </cell>
          <cell r="D84" t="str">
            <v>m3</v>
          </cell>
          <cell r="G84">
            <v>28116.865645175756</v>
          </cell>
          <cell r="H84">
            <v>44044</v>
          </cell>
          <cell r="I84" t="str">
            <v>04 FUNDACIONES</v>
          </cell>
        </row>
        <row r="85">
          <cell r="B85" t="str">
            <v>I1019</v>
          </cell>
          <cell r="C85" t="str">
            <v>Hormigon Elaborado H30</v>
          </cell>
          <cell r="D85" t="str">
            <v>m3</v>
          </cell>
          <cell r="E85">
            <v>1.05</v>
          </cell>
          <cell r="F85">
            <v>6320</v>
          </cell>
          <cell r="G85">
            <v>6636</v>
          </cell>
          <cell r="H85">
            <v>44044</v>
          </cell>
        </row>
        <row r="86">
          <cell r="B86" t="str">
            <v>I1314</v>
          </cell>
          <cell r="C86" t="str">
            <v>Servicio De Bombeo</v>
          </cell>
          <cell r="D86" t="str">
            <v>m3</v>
          </cell>
          <cell r="E86">
            <v>1.05</v>
          </cell>
          <cell r="F86">
            <v>280</v>
          </cell>
          <cell r="G86">
            <v>294</v>
          </cell>
          <cell r="H86">
            <v>44044</v>
          </cell>
        </row>
        <row r="87">
          <cell r="B87" t="str">
            <v>I1315</v>
          </cell>
          <cell r="C87" t="str">
            <v>Traslado De Bomba</v>
          </cell>
          <cell r="D87" t="str">
            <v>u</v>
          </cell>
          <cell r="E87">
            <v>1.6666666666666666E-2</v>
          </cell>
          <cell r="F87">
            <v>28000</v>
          </cell>
          <cell r="G87">
            <v>466.66666666666669</v>
          </cell>
          <cell r="H87">
            <v>44044</v>
          </cell>
        </row>
        <row r="88">
          <cell r="B88" t="str">
            <v>I1011</v>
          </cell>
          <cell r="C88" t="str">
            <v>Acero  Adn420 Diam 12 Mm</v>
          </cell>
          <cell r="D88" t="str">
            <v>ton</v>
          </cell>
          <cell r="E88">
            <v>0.05</v>
          </cell>
          <cell r="F88">
            <v>74535.372799999997</v>
          </cell>
          <cell r="G88">
            <v>3726.7686400000002</v>
          </cell>
          <cell r="H88">
            <v>44044</v>
          </cell>
        </row>
        <row r="89">
          <cell r="B89" t="str">
            <v>I1012</v>
          </cell>
          <cell r="C89" t="str">
            <v>Tabla De 1" Saligna Bruto</v>
          </cell>
          <cell r="D89" t="str">
            <v>m2</v>
          </cell>
          <cell r="E89">
            <v>0.5</v>
          </cell>
          <cell r="F89">
            <v>240.4408</v>
          </cell>
          <cell r="G89">
            <v>120.2204</v>
          </cell>
          <cell r="H89">
            <v>44044</v>
          </cell>
        </row>
        <row r="90">
          <cell r="B90" t="str">
            <v>I1015</v>
          </cell>
          <cell r="C90" t="str">
            <v>Clavos De 2"</v>
          </cell>
          <cell r="D90" t="str">
            <v>kg</v>
          </cell>
          <cell r="E90">
            <v>0.1</v>
          </cell>
          <cell r="F90">
            <v>170.24789999999999</v>
          </cell>
          <cell r="G90">
            <v>17.024789999999999</v>
          </cell>
          <cell r="H90">
            <v>44044</v>
          </cell>
        </row>
        <row r="91">
          <cell r="B91" t="str">
            <v>I1017</v>
          </cell>
          <cell r="C91" t="str">
            <v>Oficial Hormigon</v>
          </cell>
          <cell r="D91" t="str">
            <v>hs</v>
          </cell>
          <cell r="E91">
            <v>14</v>
          </cell>
          <cell r="F91">
            <v>641.71653518961034</v>
          </cell>
          <cell r="G91">
            <v>8984.0314926545452</v>
          </cell>
          <cell r="H91">
            <v>44044</v>
          </cell>
        </row>
        <row r="92">
          <cell r="B92" t="str">
            <v>I1018</v>
          </cell>
          <cell r="C92" t="str">
            <v>Ayudante Hormigon</v>
          </cell>
          <cell r="D92" t="str">
            <v>hs</v>
          </cell>
          <cell r="E92">
            <v>14</v>
          </cell>
          <cell r="F92">
            <v>562.29668970389594</v>
          </cell>
          <cell r="G92">
            <v>7872.1536558545431</v>
          </cell>
          <cell r="H92">
            <v>44044</v>
          </cell>
        </row>
        <row r="94">
          <cell r="A94" t="str">
            <v>T1034</v>
          </cell>
          <cell r="C94" t="str">
            <v>Vigas De Fundación H21 Fe 130 Kg/M3 Horm</v>
          </cell>
          <cell r="D94" t="str">
            <v>m3</v>
          </cell>
          <cell r="G94">
            <v>39282.442628749784</v>
          </cell>
          <cell r="H94">
            <v>44044</v>
          </cell>
          <cell r="I94" t="str">
            <v>04 FUNDACIONES</v>
          </cell>
        </row>
        <row r="95">
          <cell r="B95" t="str">
            <v>I1019</v>
          </cell>
          <cell r="C95" t="str">
            <v>Hormigon Elaborado H30</v>
          </cell>
          <cell r="D95" t="str">
            <v>m3</v>
          </cell>
          <cell r="E95">
            <v>1.05</v>
          </cell>
          <cell r="F95">
            <v>6320</v>
          </cell>
          <cell r="G95">
            <v>6636</v>
          </cell>
          <cell r="H95">
            <v>44044</v>
          </cell>
        </row>
        <row r="96">
          <cell r="B96" t="str">
            <v>I1314</v>
          </cell>
          <cell r="C96" t="str">
            <v>Servicio De Bombeo</v>
          </cell>
          <cell r="D96" t="str">
            <v>m3</v>
          </cell>
          <cell r="E96">
            <v>1.05</v>
          </cell>
          <cell r="F96">
            <v>280</v>
          </cell>
          <cell r="G96">
            <v>294</v>
          </cell>
          <cell r="H96">
            <v>44044</v>
          </cell>
        </row>
        <row r="97">
          <cell r="B97" t="str">
            <v>I1315</v>
          </cell>
          <cell r="C97" t="str">
            <v>Traslado De Bomba</v>
          </cell>
          <cell r="D97" t="str">
            <v>u</v>
          </cell>
          <cell r="E97">
            <v>1.6666666666666666E-2</v>
          </cell>
          <cell r="F97">
            <v>28000</v>
          </cell>
          <cell r="G97">
            <v>466.66666666666669</v>
          </cell>
          <cell r="H97">
            <v>44044</v>
          </cell>
        </row>
        <row r="98">
          <cell r="B98" t="str">
            <v>I1011</v>
          </cell>
          <cell r="C98" t="str">
            <v>Acero  Adn420 Diam 12 Mm</v>
          </cell>
          <cell r="D98" t="str">
            <v>ton</v>
          </cell>
          <cell r="E98">
            <v>0.13</v>
          </cell>
          <cell r="F98">
            <v>74535.372799999997</v>
          </cell>
          <cell r="G98">
            <v>9689.5984640000006</v>
          </cell>
          <cell r="H98">
            <v>44044</v>
          </cell>
        </row>
        <row r="99">
          <cell r="B99" t="str">
            <v>I1012</v>
          </cell>
          <cell r="C99" t="str">
            <v>Tabla De 1" Saligna Bruto</v>
          </cell>
          <cell r="D99" t="str">
            <v>m2</v>
          </cell>
          <cell r="E99">
            <v>2</v>
          </cell>
          <cell r="F99">
            <v>240.4408</v>
          </cell>
          <cell r="G99">
            <v>480.88159999999999</v>
          </cell>
          <cell r="H99">
            <v>44044</v>
          </cell>
        </row>
        <row r="100">
          <cell r="B100" t="str">
            <v>I1015</v>
          </cell>
          <cell r="C100" t="str">
            <v>Clavos De 2"</v>
          </cell>
          <cell r="D100" t="str">
            <v>kg</v>
          </cell>
          <cell r="E100">
            <v>0.1</v>
          </cell>
          <cell r="F100">
            <v>170.24789999999999</v>
          </cell>
          <cell r="G100">
            <v>17.024789999999999</v>
          </cell>
          <cell r="H100">
            <v>44044</v>
          </cell>
        </row>
        <row r="101">
          <cell r="B101" t="str">
            <v>I1014</v>
          </cell>
          <cell r="C101" t="str">
            <v>Alambre Negro Recocido N 16</v>
          </cell>
          <cell r="D101" t="str">
            <v>kg</v>
          </cell>
          <cell r="E101">
            <v>0.1</v>
          </cell>
          <cell r="F101">
            <v>260.3306</v>
          </cell>
          <cell r="G101">
            <v>26.033060000000003</v>
          </cell>
          <cell r="H101">
            <v>44044</v>
          </cell>
        </row>
        <row r="102">
          <cell r="B102" t="str">
            <v>I1017</v>
          </cell>
          <cell r="C102" t="str">
            <v>Oficial Hormigon</v>
          </cell>
          <cell r="D102" t="str">
            <v>hs</v>
          </cell>
          <cell r="E102">
            <v>18</v>
          </cell>
          <cell r="F102">
            <v>641.71653518961034</v>
          </cell>
          <cell r="G102">
            <v>11550.897633412986</v>
          </cell>
          <cell r="H102">
            <v>44044</v>
          </cell>
        </row>
        <row r="103">
          <cell r="B103" t="str">
            <v>I1018</v>
          </cell>
          <cell r="C103" t="str">
            <v>Ayudante Hormigon</v>
          </cell>
          <cell r="D103" t="str">
            <v>hs</v>
          </cell>
          <cell r="E103">
            <v>18</v>
          </cell>
          <cell r="F103">
            <v>562.29668970389594</v>
          </cell>
          <cell r="G103">
            <v>10121.340414670127</v>
          </cell>
          <cell r="H103">
            <v>44044</v>
          </cell>
        </row>
        <row r="105">
          <cell r="A105" t="str">
            <v>T1035</v>
          </cell>
          <cell r="C105" t="str">
            <v>Troncos De Columnas H21 Fe 85 Kg/M3</v>
          </cell>
          <cell r="D105" t="str">
            <v>m3</v>
          </cell>
          <cell r="G105">
            <v>36599.883310781275</v>
          </cell>
          <cell r="H105">
            <v>44044</v>
          </cell>
          <cell r="I105" t="str">
            <v>04 FUNDACIONES</v>
          </cell>
        </row>
        <row r="106">
          <cell r="B106" t="str">
            <v>I1019</v>
          </cell>
          <cell r="C106" t="str">
            <v>Hormigon Elaborado H30</v>
          </cell>
          <cell r="D106" t="str">
            <v>m3</v>
          </cell>
          <cell r="E106">
            <v>1.05</v>
          </cell>
          <cell r="F106">
            <v>6320</v>
          </cell>
          <cell r="G106">
            <v>6636</v>
          </cell>
          <cell r="H106">
            <v>44044</v>
          </cell>
        </row>
        <row r="107">
          <cell r="B107" t="str">
            <v>I1314</v>
          </cell>
          <cell r="C107" t="str">
            <v>Servicio De Bombeo</v>
          </cell>
          <cell r="D107" t="str">
            <v>m3</v>
          </cell>
          <cell r="E107">
            <v>1.05</v>
          </cell>
          <cell r="F107">
            <v>280</v>
          </cell>
          <cell r="G107">
            <v>294</v>
          </cell>
          <cell r="H107">
            <v>44044</v>
          </cell>
        </row>
        <row r="108">
          <cell r="B108" t="str">
            <v>I1315</v>
          </cell>
          <cell r="C108" t="str">
            <v>Traslado De Bomba</v>
          </cell>
          <cell r="D108" t="str">
            <v>u</v>
          </cell>
          <cell r="E108">
            <v>1.6666666666666666E-2</v>
          </cell>
          <cell r="F108">
            <v>28000</v>
          </cell>
          <cell r="G108">
            <v>466.66666666666669</v>
          </cell>
          <cell r="H108">
            <v>44044</v>
          </cell>
        </row>
        <row r="109">
          <cell r="B109" t="str">
            <v>I1011</v>
          </cell>
          <cell r="C109" t="str">
            <v>Acero  Adn420 Diam 12 Mm</v>
          </cell>
          <cell r="D109" t="str">
            <v>ton</v>
          </cell>
          <cell r="E109">
            <v>8.5000000000000006E-2</v>
          </cell>
          <cell r="F109">
            <v>74535.372799999997</v>
          </cell>
          <cell r="G109">
            <v>6335.5066880000004</v>
          </cell>
          <cell r="H109">
            <v>44044</v>
          </cell>
        </row>
        <row r="110">
          <cell r="B110" t="str">
            <v>I1012</v>
          </cell>
          <cell r="C110" t="str">
            <v>Tabla De 1" Saligna Bruto</v>
          </cell>
          <cell r="D110" t="str">
            <v>m2</v>
          </cell>
          <cell r="E110">
            <v>2.5</v>
          </cell>
          <cell r="F110">
            <v>240.4408</v>
          </cell>
          <cell r="G110">
            <v>601.10199999999998</v>
          </cell>
          <cell r="H110">
            <v>44044</v>
          </cell>
        </row>
        <row r="111">
          <cell r="B111" t="str">
            <v>I1013</v>
          </cell>
          <cell r="C111" t="str">
            <v>Tirante 3X3 Saligna Bruto</v>
          </cell>
          <cell r="D111" t="str">
            <v>ml</v>
          </cell>
          <cell r="E111">
            <v>1.5748031496062989</v>
          </cell>
          <cell r="F111">
            <v>62.024099999999997</v>
          </cell>
          <cell r="G111">
            <v>97.675748031496042</v>
          </cell>
          <cell r="H111">
            <v>44044</v>
          </cell>
        </row>
        <row r="112">
          <cell r="B112" t="str">
            <v>I1015</v>
          </cell>
          <cell r="C112" t="str">
            <v>Clavos De 2"</v>
          </cell>
          <cell r="D112" t="str">
            <v>kg</v>
          </cell>
          <cell r="E112">
            <v>2</v>
          </cell>
          <cell r="F112">
            <v>170.24789999999999</v>
          </cell>
          <cell r="G112">
            <v>340.49579999999997</v>
          </cell>
          <cell r="H112">
            <v>44044</v>
          </cell>
        </row>
        <row r="113">
          <cell r="B113" t="str">
            <v>I1014</v>
          </cell>
          <cell r="C113" t="str">
            <v>Alambre Negro Recocido N 16</v>
          </cell>
          <cell r="D113" t="str">
            <v>kg</v>
          </cell>
          <cell r="E113">
            <v>0.6</v>
          </cell>
          <cell r="F113">
            <v>260.3306</v>
          </cell>
          <cell r="G113">
            <v>156.19836000000001</v>
          </cell>
          <cell r="H113">
            <v>44044</v>
          </cell>
        </row>
        <row r="114">
          <cell r="B114" t="str">
            <v>I1017</v>
          </cell>
          <cell r="C114" t="str">
            <v>Oficial Hormigon</v>
          </cell>
          <cell r="D114" t="str">
            <v>hs</v>
          </cell>
          <cell r="E114">
            <v>18</v>
          </cell>
          <cell r="F114">
            <v>641.71653518961034</v>
          </cell>
          <cell r="G114">
            <v>11550.897633412986</v>
          </cell>
          <cell r="H114">
            <v>44044</v>
          </cell>
        </row>
        <row r="115">
          <cell r="B115" t="str">
            <v>I1018</v>
          </cell>
          <cell r="C115" t="str">
            <v>Ayudante Hormigon</v>
          </cell>
          <cell r="D115" t="str">
            <v>hs</v>
          </cell>
          <cell r="E115">
            <v>18</v>
          </cell>
          <cell r="F115">
            <v>562.29668970389594</v>
          </cell>
          <cell r="G115">
            <v>10121.340414670127</v>
          </cell>
          <cell r="H115">
            <v>44044</v>
          </cell>
        </row>
        <row r="117">
          <cell r="A117" t="str">
            <v>T1036</v>
          </cell>
          <cell r="C117" t="str">
            <v>Platea De Hormigon Armado</v>
          </cell>
          <cell r="D117" t="str">
            <v>m3</v>
          </cell>
          <cell r="G117">
            <v>30703.891087175754</v>
          </cell>
          <cell r="H117">
            <v>44044</v>
          </cell>
          <cell r="I117" t="str">
            <v>04 FUNDACIONES</v>
          </cell>
        </row>
        <row r="118">
          <cell r="B118" t="str">
            <v>I1019</v>
          </cell>
          <cell r="C118" t="str">
            <v>Hormigon Elaborado H30</v>
          </cell>
          <cell r="D118" t="str">
            <v>m3</v>
          </cell>
          <cell r="E118">
            <v>1.05</v>
          </cell>
          <cell r="F118">
            <v>6320</v>
          </cell>
          <cell r="G118">
            <v>6636</v>
          </cell>
          <cell r="H118">
            <v>44044</v>
          </cell>
        </row>
        <row r="119">
          <cell r="B119" t="str">
            <v>I1314</v>
          </cell>
          <cell r="C119" t="str">
            <v>Servicio De Bombeo</v>
          </cell>
          <cell r="D119" t="str">
            <v>m3</v>
          </cell>
          <cell r="E119">
            <v>1.05</v>
          </cell>
          <cell r="F119">
            <v>280</v>
          </cell>
          <cell r="G119">
            <v>294</v>
          </cell>
          <cell r="H119">
            <v>44044</v>
          </cell>
        </row>
        <row r="120">
          <cell r="B120" t="str">
            <v>I1315</v>
          </cell>
          <cell r="C120" t="str">
            <v>Traslado De Bomba</v>
          </cell>
          <cell r="D120" t="str">
            <v>u</v>
          </cell>
          <cell r="E120">
            <v>1.6666666666666666E-2</v>
          </cell>
          <cell r="F120">
            <v>28000</v>
          </cell>
          <cell r="G120">
            <v>466.66666666666669</v>
          </cell>
          <cell r="H120">
            <v>44044</v>
          </cell>
        </row>
        <row r="121">
          <cell r="B121" t="str">
            <v>I1010</v>
          </cell>
          <cell r="C121" t="str">
            <v>Acero  Adn420 Diam 6 Mm</v>
          </cell>
          <cell r="D121" t="str">
            <v>ton</v>
          </cell>
          <cell r="E121">
            <v>0.08</v>
          </cell>
          <cell r="F121">
            <v>77383.858399999997</v>
          </cell>
          <cell r="G121">
            <v>6190.7086719999998</v>
          </cell>
          <cell r="H121">
            <v>44044</v>
          </cell>
        </row>
        <row r="122">
          <cell r="B122" t="str">
            <v>I1014</v>
          </cell>
          <cell r="C122" t="str">
            <v>Alambre Negro Recocido N 16</v>
          </cell>
          <cell r="D122" t="str">
            <v>kg</v>
          </cell>
          <cell r="E122">
            <v>1</v>
          </cell>
          <cell r="F122">
            <v>260.3306</v>
          </cell>
          <cell r="G122">
            <v>260.3306</v>
          </cell>
          <cell r="H122">
            <v>44044</v>
          </cell>
        </row>
        <row r="123">
          <cell r="B123" t="str">
            <v>I1017</v>
          </cell>
          <cell r="C123" t="str">
            <v>Oficial Hormigon</v>
          </cell>
          <cell r="D123" t="str">
            <v>hs</v>
          </cell>
          <cell r="E123">
            <v>14</v>
          </cell>
          <cell r="F123">
            <v>641.71653518961034</v>
          </cell>
          <cell r="G123">
            <v>8984.0314926545452</v>
          </cell>
          <cell r="H123">
            <v>44044</v>
          </cell>
        </row>
        <row r="124">
          <cell r="B124" t="str">
            <v>I1018</v>
          </cell>
          <cell r="C124" t="str">
            <v>Ayudante Hormigon</v>
          </cell>
          <cell r="D124" t="str">
            <v>hs</v>
          </cell>
          <cell r="E124">
            <v>14</v>
          </cell>
          <cell r="F124">
            <v>562.29668970389594</v>
          </cell>
          <cell r="G124">
            <v>7872.1536558545431</v>
          </cell>
          <cell r="H124">
            <v>44044</v>
          </cell>
        </row>
        <row r="126">
          <cell r="A126" t="str">
            <v>T1037</v>
          </cell>
          <cell r="C126" t="str">
            <v>Cabezales Fe 100 Kg/M3 H21</v>
          </cell>
          <cell r="D126" t="str">
            <v>m3</v>
          </cell>
          <cell r="G126">
            <v>33147.647538962767</v>
          </cell>
          <cell r="H126">
            <v>44044</v>
          </cell>
          <cell r="I126" t="str">
            <v>04 FUNDACIONES</v>
          </cell>
        </row>
        <row r="127">
          <cell r="B127" t="str">
            <v>I1011</v>
          </cell>
          <cell r="C127" t="str">
            <v>Acero  Adn420 Diam 12 Mm</v>
          </cell>
          <cell r="D127" t="str">
            <v>ton</v>
          </cell>
          <cell r="E127">
            <v>0.08</v>
          </cell>
          <cell r="F127">
            <v>74535.372799999997</v>
          </cell>
          <cell r="G127">
            <v>5962.8298239999995</v>
          </cell>
          <cell r="H127">
            <v>44044</v>
          </cell>
        </row>
        <row r="128">
          <cell r="B128" t="str">
            <v>I1019</v>
          </cell>
          <cell r="C128" t="str">
            <v>Hormigon Elaborado H30</v>
          </cell>
          <cell r="D128" t="str">
            <v>m3</v>
          </cell>
          <cell r="E128">
            <v>1.05</v>
          </cell>
          <cell r="F128">
            <v>6320</v>
          </cell>
          <cell r="G128">
            <v>6636</v>
          </cell>
          <cell r="H128">
            <v>44044</v>
          </cell>
        </row>
        <row r="129">
          <cell r="B129" t="str">
            <v>I1314</v>
          </cell>
          <cell r="C129" t="str">
            <v>Servicio De Bombeo</v>
          </cell>
          <cell r="D129" t="str">
            <v>m3</v>
          </cell>
          <cell r="E129">
            <v>1.05</v>
          </cell>
          <cell r="F129">
            <v>280</v>
          </cell>
          <cell r="G129">
            <v>294</v>
          </cell>
          <cell r="H129">
            <v>44044</v>
          </cell>
        </row>
        <row r="130">
          <cell r="B130" t="str">
            <v>I1315</v>
          </cell>
          <cell r="C130" t="str">
            <v>Traslado De Bomba</v>
          </cell>
          <cell r="D130" t="str">
            <v>u</v>
          </cell>
          <cell r="E130">
            <v>1.6666666666666666E-2</v>
          </cell>
          <cell r="F130">
            <v>28000</v>
          </cell>
          <cell r="G130">
            <v>466.66666666666669</v>
          </cell>
          <cell r="H130">
            <v>44044</v>
          </cell>
        </row>
        <row r="131">
          <cell r="B131" t="str">
            <v>I1012</v>
          </cell>
          <cell r="C131" t="str">
            <v>Tabla De 1" Saligna Bruto</v>
          </cell>
          <cell r="D131" t="str">
            <v>m2</v>
          </cell>
          <cell r="E131">
            <v>2</v>
          </cell>
          <cell r="F131">
            <v>240.4408</v>
          </cell>
          <cell r="G131">
            <v>480.88159999999999</v>
          </cell>
          <cell r="H131">
            <v>44044</v>
          </cell>
        </row>
        <row r="132">
          <cell r="B132" t="str">
            <v>I1015</v>
          </cell>
          <cell r="C132" t="str">
            <v>Clavos De 2"</v>
          </cell>
          <cell r="D132" t="str">
            <v>kg</v>
          </cell>
          <cell r="E132">
            <v>0.1</v>
          </cell>
          <cell r="F132">
            <v>170.24789999999999</v>
          </cell>
          <cell r="G132">
            <v>17.024789999999999</v>
          </cell>
          <cell r="H132">
            <v>44044</v>
          </cell>
        </row>
        <row r="133">
          <cell r="B133" t="str">
            <v>I1014</v>
          </cell>
          <cell r="C133" t="str">
            <v>Alambre Negro Recocido N 16</v>
          </cell>
          <cell r="D133" t="str">
            <v>kg</v>
          </cell>
          <cell r="E133">
            <v>0.1</v>
          </cell>
          <cell r="F133">
            <v>260.3306</v>
          </cell>
          <cell r="G133">
            <v>26.033060000000003</v>
          </cell>
          <cell r="H133">
            <v>44044</v>
          </cell>
        </row>
        <row r="134">
          <cell r="B134" t="str">
            <v>I1017</v>
          </cell>
          <cell r="C134" t="str">
            <v>Oficial Hormigon</v>
          </cell>
          <cell r="D134" t="str">
            <v>hs</v>
          </cell>
          <cell r="E134">
            <v>16</v>
          </cell>
          <cell r="F134">
            <v>641.71653518961034</v>
          </cell>
          <cell r="G134">
            <v>10267.464563033765</v>
          </cell>
          <cell r="H134">
            <v>44044</v>
          </cell>
        </row>
        <row r="135">
          <cell r="B135" t="str">
            <v>I1018</v>
          </cell>
          <cell r="C135" t="str">
            <v>Ayudante Hormigon</v>
          </cell>
          <cell r="D135" t="str">
            <v>hs</v>
          </cell>
          <cell r="E135">
            <v>16</v>
          </cell>
          <cell r="F135">
            <v>562.29668970389594</v>
          </cell>
          <cell r="G135">
            <v>8996.747035262335</v>
          </cell>
          <cell r="H135">
            <v>44044</v>
          </cell>
        </row>
        <row r="137">
          <cell r="A137" t="str">
            <v>T1038</v>
          </cell>
          <cell r="C137" t="str">
            <v>Columna H21 Fe 90 Kg/M3</v>
          </cell>
          <cell r="D137" t="str">
            <v>m3</v>
          </cell>
          <cell r="G137">
            <v>39260.366224568294</v>
          </cell>
          <cell r="H137">
            <v>44044</v>
          </cell>
          <cell r="I137" t="str">
            <v>05 ESTRUCTURAS RESISTENTES</v>
          </cell>
        </row>
        <row r="138">
          <cell r="B138" t="str">
            <v>I1019</v>
          </cell>
          <cell r="C138" t="str">
            <v>Hormigon Elaborado H30</v>
          </cell>
          <cell r="D138" t="str">
            <v>m3</v>
          </cell>
          <cell r="E138">
            <v>1.05</v>
          </cell>
          <cell r="F138">
            <v>6320</v>
          </cell>
          <cell r="G138">
            <v>6636</v>
          </cell>
          <cell r="H138">
            <v>44044</v>
          </cell>
        </row>
        <row r="139">
          <cell r="B139" t="str">
            <v>I1314</v>
          </cell>
          <cell r="C139" t="str">
            <v>Servicio De Bombeo</v>
          </cell>
          <cell r="D139" t="str">
            <v>m3</v>
          </cell>
          <cell r="E139">
            <v>1.05</v>
          </cell>
          <cell r="F139">
            <v>280</v>
          </cell>
          <cell r="G139">
            <v>294</v>
          </cell>
          <cell r="H139">
            <v>44044</v>
          </cell>
        </row>
        <row r="140">
          <cell r="B140" t="str">
            <v>I1315</v>
          </cell>
          <cell r="C140" t="str">
            <v>Traslado De Bomba</v>
          </cell>
          <cell r="D140" t="str">
            <v>u</v>
          </cell>
          <cell r="E140">
            <v>1.6666666666666666E-2</v>
          </cell>
          <cell r="F140">
            <v>28000</v>
          </cell>
          <cell r="G140">
            <v>466.66666666666669</v>
          </cell>
          <cell r="H140">
            <v>44044</v>
          </cell>
          <cell r="I140" t="str">
            <v>1 servicio cada / 60 m3</v>
          </cell>
        </row>
        <row r="141">
          <cell r="B141" t="str">
            <v>I1011</v>
          </cell>
          <cell r="C141" t="str">
            <v>Acero  Adn420 Diam 12 Mm</v>
          </cell>
          <cell r="D141" t="str">
            <v>ton</v>
          </cell>
          <cell r="E141">
            <v>0.09</v>
          </cell>
          <cell r="F141">
            <v>74535.372799999997</v>
          </cell>
          <cell r="G141">
            <v>6708.1835519999995</v>
          </cell>
          <cell r="H141">
            <v>44044</v>
          </cell>
        </row>
        <row r="142">
          <cell r="B142" t="str">
            <v>I1012</v>
          </cell>
          <cell r="C142" t="str">
            <v>Tabla De 1" Saligna Bruto</v>
          </cell>
          <cell r="D142" t="str">
            <v>m2</v>
          </cell>
          <cell r="E142">
            <v>2</v>
          </cell>
          <cell r="F142">
            <v>240.4408</v>
          </cell>
          <cell r="G142">
            <v>480.88159999999999</v>
          </cell>
          <cell r="H142">
            <v>44044</v>
          </cell>
        </row>
        <row r="143">
          <cell r="B143" t="str">
            <v>I1013</v>
          </cell>
          <cell r="C143" t="str">
            <v>Tirante 3X3 Saligna Bruto</v>
          </cell>
          <cell r="D143" t="str">
            <v>ml</v>
          </cell>
          <cell r="E143">
            <v>1.5748031496062989</v>
          </cell>
          <cell r="F143">
            <v>62.024099999999997</v>
          </cell>
          <cell r="G143">
            <v>97.675748031496042</v>
          </cell>
          <cell r="H143">
            <v>44044</v>
          </cell>
        </row>
        <row r="144">
          <cell r="B144" t="str">
            <v>I1015</v>
          </cell>
          <cell r="C144" t="str">
            <v>Clavos De 2"</v>
          </cell>
          <cell r="D144" t="str">
            <v>kg</v>
          </cell>
          <cell r="E144">
            <v>2</v>
          </cell>
          <cell r="F144">
            <v>170.24789999999999</v>
          </cell>
          <cell r="G144">
            <v>340.49579999999997</v>
          </cell>
          <cell r="H144">
            <v>44044</v>
          </cell>
        </row>
        <row r="145">
          <cell r="B145" t="str">
            <v>I1014</v>
          </cell>
          <cell r="C145" t="str">
            <v>Alambre Negro Recocido N 16</v>
          </cell>
          <cell r="D145" t="str">
            <v>kg</v>
          </cell>
          <cell r="E145">
            <v>0.6</v>
          </cell>
          <cell r="F145">
            <v>260.3306</v>
          </cell>
          <cell r="G145">
            <v>156.19836000000001</v>
          </cell>
          <cell r="H145">
            <v>44044</v>
          </cell>
        </row>
        <row r="146">
          <cell r="B146" t="str">
            <v>I1017</v>
          </cell>
          <cell r="C146" t="str">
            <v>Oficial Hormigon</v>
          </cell>
          <cell r="D146" t="str">
            <v>hs</v>
          </cell>
          <cell r="E146">
            <v>20</v>
          </cell>
          <cell r="F146">
            <v>641.71653518961034</v>
          </cell>
          <cell r="G146">
            <v>12834.330703792206</v>
          </cell>
          <cell r="H146">
            <v>44044</v>
          </cell>
        </row>
        <row r="147">
          <cell r="B147" t="str">
            <v>I1018</v>
          </cell>
          <cell r="C147" t="str">
            <v>Ayudante Hormigon</v>
          </cell>
          <cell r="D147" t="str">
            <v>hs</v>
          </cell>
          <cell r="E147">
            <v>20</v>
          </cell>
          <cell r="F147">
            <v>562.29668970389594</v>
          </cell>
          <cell r="G147">
            <v>11245.933794077919</v>
          </cell>
          <cell r="H147">
            <v>44044</v>
          </cell>
        </row>
        <row r="149">
          <cell r="A149" t="str">
            <v>T1039</v>
          </cell>
          <cell r="C149" t="str">
            <v>Tabiques H30 Fe 60 Kg/M3 (Bombeado)</v>
          </cell>
          <cell r="D149" t="str">
            <v>m3</v>
          </cell>
          <cell r="G149">
            <v>47964.546115004327</v>
          </cell>
          <cell r="H149">
            <v>44044</v>
          </cell>
          <cell r="I149" t="str">
            <v>05 ESTRUCTURAS RESISTENTES</v>
          </cell>
        </row>
        <row r="150">
          <cell r="B150" t="str">
            <v>I1019</v>
          </cell>
          <cell r="C150" t="str">
            <v>Hormigon Elaborado H30</v>
          </cell>
          <cell r="D150" t="str">
            <v>m3</v>
          </cell>
          <cell r="E150">
            <v>1.05</v>
          </cell>
          <cell r="F150">
            <v>6320</v>
          </cell>
          <cell r="G150">
            <v>6636</v>
          </cell>
          <cell r="H150">
            <v>44044</v>
          </cell>
        </row>
        <row r="151">
          <cell r="B151" t="str">
            <v>I1314</v>
          </cell>
          <cell r="C151" t="str">
            <v>Servicio De Bombeo</v>
          </cell>
          <cell r="D151" t="str">
            <v>m3</v>
          </cell>
          <cell r="E151">
            <v>1.05</v>
          </cell>
          <cell r="F151">
            <v>280</v>
          </cell>
          <cell r="G151">
            <v>294</v>
          </cell>
          <cell r="H151">
            <v>44044</v>
          </cell>
        </row>
        <row r="152">
          <cell r="B152" t="str">
            <v>I1315</v>
          </cell>
          <cell r="C152" t="str">
            <v>Traslado De Bomba</v>
          </cell>
          <cell r="D152" t="str">
            <v>u</v>
          </cell>
          <cell r="E152">
            <v>1.6666666666666666E-2</v>
          </cell>
          <cell r="F152">
            <v>28000</v>
          </cell>
          <cell r="G152">
            <v>466.66666666666669</v>
          </cell>
          <cell r="H152">
            <v>44044</v>
          </cell>
          <cell r="I152" t="str">
            <v>1 servicio cada / 60 m3</v>
          </cell>
        </row>
        <row r="153">
          <cell r="B153" t="str">
            <v>I1011</v>
          </cell>
          <cell r="C153" t="str">
            <v>Acero  Adn420 Diam 12 Mm</v>
          </cell>
          <cell r="D153" t="str">
            <v>ton</v>
          </cell>
          <cell r="E153">
            <v>7.0000000000000007E-2</v>
          </cell>
          <cell r="F153">
            <v>74535.372799999997</v>
          </cell>
          <cell r="G153">
            <v>5217.4760960000003</v>
          </cell>
          <cell r="H153">
            <v>44044</v>
          </cell>
        </row>
        <row r="154">
          <cell r="B154" t="str">
            <v>I1020</v>
          </cell>
          <cell r="C154" t="str">
            <v>Fenolico De 25 Mm 1.22X2.44 (2,97 M2)</v>
          </cell>
          <cell r="D154" t="str">
            <v>m2</v>
          </cell>
          <cell r="E154">
            <v>5</v>
          </cell>
          <cell r="F154">
            <v>842.04899999999998</v>
          </cell>
          <cell r="G154">
            <v>4210.2449999999999</v>
          </cell>
          <cell r="H154">
            <v>44044</v>
          </cell>
        </row>
        <row r="155">
          <cell r="B155" t="str">
            <v>I1013</v>
          </cell>
          <cell r="C155" t="str">
            <v>Tirante 3X3 Saligna Bruto</v>
          </cell>
          <cell r="D155" t="str">
            <v>ml</v>
          </cell>
          <cell r="E155">
            <v>10</v>
          </cell>
          <cell r="F155">
            <v>62.024099999999997</v>
          </cell>
          <cell r="G155">
            <v>620.24099999999999</v>
          </cell>
          <cell r="H155">
            <v>44044</v>
          </cell>
        </row>
        <row r="156">
          <cell r="B156" t="str">
            <v>I1015</v>
          </cell>
          <cell r="C156" t="str">
            <v>Clavos De 2"</v>
          </cell>
          <cell r="D156" t="str">
            <v>kg</v>
          </cell>
          <cell r="E156">
            <v>1.7</v>
          </cell>
          <cell r="F156">
            <v>170.24789999999999</v>
          </cell>
          <cell r="G156">
            <v>289.42142999999999</v>
          </cell>
          <cell r="H156">
            <v>44044</v>
          </cell>
        </row>
        <row r="157">
          <cell r="B157" t="str">
            <v>I1014</v>
          </cell>
          <cell r="C157" t="str">
            <v>Alambre Negro Recocido N 16</v>
          </cell>
          <cell r="D157" t="str">
            <v>kg</v>
          </cell>
          <cell r="E157">
            <v>0.5</v>
          </cell>
          <cell r="F157">
            <v>260.3306</v>
          </cell>
          <cell r="G157">
            <v>130.1653</v>
          </cell>
          <cell r="H157">
            <v>44044</v>
          </cell>
        </row>
        <row r="158">
          <cell r="B158" t="str">
            <v>I1017</v>
          </cell>
          <cell r="C158" t="str">
            <v>Oficial Hormigon</v>
          </cell>
          <cell r="D158" t="str">
            <v>hs</v>
          </cell>
          <cell r="E158">
            <v>25</v>
          </cell>
          <cell r="F158">
            <v>641.71653518961034</v>
          </cell>
          <cell r="G158">
            <v>16042.913379740259</v>
          </cell>
          <cell r="H158">
            <v>44044</v>
          </cell>
        </row>
        <row r="159">
          <cell r="B159" t="str">
            <v>I1018</v>
          </cell>
          <cell r="C159" t="str">
            <v>Ayudante Hormigon</v>
          </cell>
          <cell r="D159" t="str">
            <v>hs</v>
          </cell>
          <cell r="E159">
            <v>25</v>
          </cell>
          <cell r="F159">
            <v>562.29668970389594</v>
          </cell>
          <cell r="G159">
            <v>14057.417242597399</v>
          </cell>
          <cell r="H159">
            <v>44044</v>
          </cell>
        </row>
        <row r="161">
          <cell r="A161" t="str">
            <v>T1040</v>
          </cell>
          <cell r="C161" t="str">
            <v>Vigas H21 Fe 130 Kg/M3</v>
          </cell>
          <cell r="D161" t="str">
            <v>m3</v>
          </cell>
          <cell r="G161">
            <v>44052.419262548414</v>
          </cell>
          <cell r="H161">
            <v>44044</v>
          </cell>
          <cell r="I161" t="str">
            <v>05 ESTRUCTURAS RESISTENTES</v>
          </cell>
        </row>
        <row r="162">
          <cell r="B162" t="str">
            <v>I1019</v>
          </cell>
          <cell r="C162" t="str">
            <v>Hormigon Elaborado H30</v>
          </cell>
          <cell r="D162" t="str">
            <v>m3</v>
          </cell>
          <cell r="E162">
            <v>1.05</v>
          </cell>
          <cell r="F162">
            <v>6320</v>
          </cell>
          <cell r="G162">
            <v>6636</v>
          </cell>
          <cell r="H162">
            <v>44044</v>
          </cell>
        </row>
        <row r="163">
          <cell r="B163" t="str">
            <v>I1314</v>
          </cell>
          <cell r="C163" t="str">
            <v>Servicio De Bombeo</v>
          </cell>
          <cell r="D163" t="str">
            <v>m3</v>
          </cell>
          <cell r="E163">
            <v>1.05</v>
          </cell>
          <cell r="F163">
            <v>280</v>
          </cell>
          <cell r="G163">
            <v>294</v>
          </cell>
          <cell r="H163">
            <v>44044</v>
          </cell>
        </row>
        <row r="164">
          <cell r="B164" t="str">
            <v>I1315</v>
          </cell>
          <cell r="C164" t="str">
            <v>Traslado De Bomba</v>
          </cell>
          <cell r="D164" t="str">
            <v>u</v>
          </cell>
          <cell r="E164">
            <v>1.6666666666666666E-2</v>
          </cell>
          <cell r="F164">
            <v>28000</v>
          </cell>
          <cell r="G164">
            <v>466.66666666666669</v>
          </cell>
          <cell r="H164">
            <v>44044</v>
          </cell>
          <cell r="I164" t="str">
            <v>1 servicio cada / 60 m3</v>
          </cell>
        </row>
        <row r="165">
          <cell r="B165" t="str">
            <v>I1011</v>
          </cell>
          <cell r="C165" t="str">
            <v>Acero  Adn420 Diam 12 Mm</v>
          </cell>
          <cell r="D165" t="str">
            <v>ton</v>
          </cell>
          <cell r="E165">
            <v>0.13</v>
          </cell>
          <cell r="F165">
            <v>74535.372799999997</v>
          </cell>
          <cell r="G165">
            <v>9689.5984640000006</v>
          </cell>
          <cell r="H165">
            <v>44044</v>
          </cell>
        </row>
        <row r="166">
          <cell r="B166" t="str">
            <v>I1012</v>
          </cell>
          <cell r="C166" t="str">
            <v>Tabla De 1" Saligna Bruto</v>
          </cell>
          <cell r="D166" t="str">
            <v>m2</v>
          </cell>
          <cell r="E166">
            <v>3.5</v>
          </cell>
          <cell r="F166">
            <v>240.4408</v>
          </cell>
          <cell r="G166">
            <v>841.54279999999994</v>
          </cell>
          <cell r="H166">
            <v>44044</v>
          </cell>
        </row>
        <row r="167">
          <cell r="B167" t="str">
            <v>I1013</v>
          </cell>
          <cell r="C167" t="str">
            <v>Tirante 3X3 Saligna Bruto</v>
          </cell>
          <cell r="D167" t="str">
            <v>ml</v>
          </cell>
          <cell r="E167">
            <v>5.9055118110236213</v>
          </cell>
          <cell r="F167">
            <v>62.024099999999997</v>
          </cell>
          <cell r="G167">
            <v>366.28405511811019</v>
          </cell>
          <cell r="H167">
            <v>44044</v>
          </cell>
        </row>
        <row r="168">
          <cell r="B168" t="str">
            <v>I1015</v>
          </cell>
          <cell r="C168" t="str">
            <v>Clavos De 2"</v>
          </cell>
          <cell r="D168" t="str">
            <v>kg</v>
          </cell>
          <cell r="E168">
            <v>1.5</v>
          </cell>
          <cell r="F168">
            <v>170.24789999999999</v>
          </cell>
          <cell r="G168">
            <v>255.37184999999999</v>
          </cell>
          <cell r="H168">
            <v>44044</v>
          </cell>
        </row>
        <row r="169">
          <cell r="B169" t="str">
            <v>I1014</v>
          </cell>
          <cell r="C169" t="str">
            <v>Alambre Negro Recocido N 16</v>
          </cell>
          <cell r="D169" t="str">
            <v>kg</v>
          </cell>
          <cell r="E169">
            <v>0.84</v>
          </cell>
          <cell r="F169">
            <v>260.3306</v>
          </cell>
          <cell r="G169">
            <v>218.67770400000001</v>
          </cell>
          <cell r="H169">
            <v>44044</v>
          </cell>
        </row>
        <row r="170">
          <cell r="B170" t="str">
            <v>I1017</v>
          </cell>
          <cell r="C170" t="str">
            <v>Oficial Hormigon</v>
          </cell>
          <cell r="D170" t="str">
            <v>hs</v>
          </cell>
          <cell r="E170">
            <v>21</v>
          </cell>
          <cell r="F170">
            <v>641.71653518961034</v>
          </cell>
          <cell r="G170">
            <v>13476.047238981817</v>
          </cell>
          <cell r="H170">
            <v>44044</v>
          </cell>
        </row>
        <row r="171">
          <cell r="B171" t="str">
            <v>I1018</v>
          </cell>
          <cell r="C171" t="str">
            <v>Ayudante Hormigon</v>
          </cell>
          <cell r="D171" t="str">
            <v>hs</v>
          </cell>
          <cell r="E171">
            <v>21</v>
          </cell>
          <cell r="F171">
            <v>562.29668970389594</v>
          </cell>
          <cell r="G171">
            <v>11808.230483781816</v>
          </cell>
          <cell r="H171">
            <v>44044</v>
          </cell>
        </row>
        <row r="173">
          <cell r="A173" t="str">
            <v>T1041</v>
          </cell>
          <cell r="C173" t="str">
            <v>Losas Macizas H21 Fe 50 Kg/M3</v>
          </cell>
          <cell r="D173" t="str">
            <v>m3</v>
          </cell>
          <cell r="G173">
            <v>36556.725439476293</v>
          </cell>
          <cell r="H173">
            <v>44044</v>
          </cell>
          <cell r="I173" t="str">
            <v>05 ESTRUCTURAS RESISTENTES</v>
          </cell>
        </row>
        <row r="174">
          <cell r="B174" t="str">
            <v>I1019</v>
          </cell>
          <cell r="C174" t="str">
            <v>Hormigon Elaborado H30</v>
          </cell>
          <cell r="D174" t="str">
            <v>m3</v>
          </cell>
          <cell r="E174">
            <v>1.05</v>
          </cell>
          <cell r="F174">
            <v>6320</v>
          </cell>
          <cell r="G174">
            <v>6636</v>
          </cell>
          <cell r="H174">
            <v>44044</v>
          </cell>
        </row>
        <row r="175">
          <cell r="B175" t="str">
            <v>I1314</v>
          </cell>
          <cell r="C175" t="str">
            <v>Servicio De Bombeo</v>
          </cell>
          <cell r="D175" t="str">
            <v>m3</v>
          </cell>
          <cell r="E175">
            <v>1.05</v>
          </cell>
          <cell r="F175">
            <v>280</v>
          </cell>
          <cell r="G175">
            <v>294</v>
          </cell>
          <cell r="H175">
            <v>44044</v>
          </cell>
        </row>
        <row r="176">
          <cell r="B176" t="str">
            <v>I1315</v>
          </cell>
          <cell r="C176" t="str">
            <v>Traslado De Bomba</v>
          </cell>
          <cell r="D176" t="str">
            <v>u</v>
          </cell>
          <cell r="E176">
            <v>1.6666666666666666E-2</v>
          </cell>
          <cell r="F176">
            <v>28000</v>
          </cell>
          <cell r="G176">
            <v>466.66666666666669</v>
          </cell>
          <cell r="H176">
            <v>44044</v>
          </cell>
          <cell r="I176" t="str">
            <v>1 servicio cada / 60 m3</v>
          </cell>
        </row>
        <row r="177">
          <cell r="B177" t="str">
            <v>I1011</v>
          </cell>
          <cell r="C177" t="str">
            <v>Acero  Adn420 Diam 12 Mm</v>
          </cell>
          <cell r="D177" t="str">
            <v>ton</v>
          </cell>
          <cell r="E177">
            <v>5.6000000000000001E-2</v>
          </cell>
          <cell r="F177">
            <v>74535.372799999997</v>
          </cell>
          <cell r="G177">
            <v>4173.9808768000003</v>
          </cell>
          <cell r="H177">
            <v>44044</v>
          </cell>
        </row>
        <row r="178">
          <cell r="B178" t="str">
            <v>I1020</v>
          </cell>
          <cell r="C178" t="str">
            <v>Fenolico De 25 Mm 1.22X2.44 (2,97 M2)</v>
          </cell>
          <cell r="D178" t="str">
            <v>m2</v>
          </cell>
          <cell r="E178">
            <v>3</v>
          </cell>
          <cell r="F178">
            <v>842.04899999999998</v>
          </cell>
          <cell r="G178">
            <v>2526.1469999999999</v>
          </cell>
          <cell r="H178">
            <v>44044</v>
          </cell>
        </row>
        <row r="179">
          <cell r="B179" t="str">
            <v>I1013</v>
          </cell>
          <cell r="C179" t="str">
            <v>Tirante 3X3 Saligna Bruto</v>
          </cell>
          <cell r="D179" t="str">
            <v>ml</v>
          </cell>
          <cell r="E179">
            <v>7.4365704286964114</v>
          </cell>
          <cell r="F179">
            <v>62.024099999999997</v>
          </cell>
          <cell r="G179">
            <v>461.24658792650905</v>
          </cell>
          <cell r="H179">
            <v>44044</v>
          </cell>
        </row>
        <row r="180">
          <cell r="B180" t="str">
            <v>I1015</v>
          </cell>
          <cell r="C180" t="str">
            <v>Clavos De 2"</v>
          </cell>
          <cell r="D180" t="str">
            <v>kg</v>
          </cell>
          <cell r="E180">
            <v>1</v>
          </cell>
          <cell r="F180">
            <v>170.24789999999999</v>
          </cell>
          <cell r="G180">
            <v>170.24789999999999</v>
          </cell>
          <cell r="H180">
            <v>44044</v>
          </cell>
        </row>
        <row r="181">
          <cell r="B181" t="str">
            <v>I1014</v>
          </cell>
          <cell r="C181" t="str">
            <v>Alambre Negro Recocido N 16</v>
          </cell>
          <cell r="D181" t="str">
            <v>kg</v>
          </cell>
          <cell r="E181">
            <v>0.6</v>
          </cell>
          <cell r="F181">
            <v>260.3306</v>
          </cell>
          <cell r="G181">
            <v>156.19836000000001</v>
          </cell>
          <cell r="H181">
            <v>44044</v>
          </cell>
        </row>
        <row r="182">
          <cell r="B182" t="str">
            <v>I1017</v>
          </cell>
          <cell r="C182" t="str">
            <v>Oficial Hormigon</v>
          </cell>
          <cell r="D182" t="str">
            <v>hs</v>
          </cell>
          <cell r="E182">
            <v>18</v>
          </cell>
          <cell r="F182">
            <v>641.71653518961034</v>
          </cell>
          <cell r="G182">
            <v>11550.897633412986</v>
          </cell>
          <cell r="H182">
            <v>44044</v>
          </cell>
        </row>
        <row r="183">
          <cell r="B183" t="str">
            <v>I1018</v>
          </cell>
          <cell r="C183" t="str">
            <v>Ayudante Hormigon</v>
          </cell>
          <cell r="D183" t="str">
            <v>hs</v>
          </cell>
          <cell r="E183">
            <v>18</v>
          </cell>
          <cell r="F183">
            <v>562.29668970389594</v>
          </cell>
          <cell r="G183">
            <v>10121.340414670127</v>
          </cell>
          <cell r="H183">
            <v>44044</v>
          </cell>
        </row>
        <row r="185">
          <cell r="A185" t="str">
            <v>T1042</v>
          </cell>
          <cell r="C185" t="str">
            <v>Escaleras H21 Fe 55 Kg/M3</v>
          </cell>
          <cell r="D185" t="str">
            <v>m3</v>
          </cell>
          <cell r="G185">
            <v>49677.354704873425</v>
          </cell>
          <cell r="H185">
            <v>44044</v>
          </cell>
          <cell r="I185" t="str">
            <v>05 ESTRUCTURAS RESISTENTES</v>
          </cell>
        </row>
        <row r="186">
          <cell r="B186" t="str">
            <v>I1019</v>
          </cell>
          <cell r="C186" t="str">
            <v>Hormigon Elaborado H30</v>
          </cell>
          <cell r="D186" t="str">
            <v>m3</v>
          </cell>
          <cell r="E186">
            <v>1.05</v>
          </cell>
          <cell r="F186">
            <v>6320</v>
          </cell>
          <cell r="G186">
            <v>6636</v>
          </cell>
          <cell r="H186">
            <v>44044</v>
          </cell>
        </row>
        <row r="187">
          <cell r="B187" t="str">
            <v>I1314</v>
          </cell>
          <cell r="C187" t="str">
            <v>Servicio De Bombeo</v>
          </cell>
          <cell r="D187" t="str">
            <v>m3</v>
          </cell>
          <cell r="E187">
            <v>1.05</v>
          </cell>
          <cell r="F187">
            <v>280</v>
          </cell>
          <cell r="G187">
            <v>294</v>
          </cell>
          <cell r="H187">
            <v>44044</v>
          </cell>
        </row>
        <row r="188">
          <cell r="B188" t="str">
            <v>I1315</v>
          </cell>
          <cell r="C188" t="str">
            <v>Traslado De Bomba</v>
          </cell>
          <cell r="D188" t="str">
            <v>u</v>
          </cell>
          <cell r="E188">
            <v>1.6666666666666666E-2</v>
          </cell>
          <cell r="F188">
            <v>28000</v>
          </cell>
          <cell r="G188">
            <v>466.66666666666669</v>
          </cell>
          <cell r="H188">
            <v>44044</v>
          </cell>
          <cell r="I188" t="str">
            <v>1 servicio cada / 60 m3</v>
          </cell>
        </row>
        <row r="189">
          <cell r="B189" t="str">
            <v>I1011</v>
          </cell>
          <cell r="C189" t="str">
            <v>Acero  Adn420 Diam 12 Mm</v>
          </cell>
          <cell r="D189" t="str">
            <v>ton</v>
          </cell>
          <cell r="E189">
            <v>5.5E-2</v>
          </cell>
          <cell r="F189">
            <v>74535.372799999997</v>
          </cell>
          <cell r="G189">
            <v>4099.4455040000003</v>
          </cell>
          <cell r="H189">
            <v>44044</v>
          </cell>
        </row>
        <row r="190">
          <cell r="B190" t="str">
            <v>I1012</v>
          </cell>
          <cell r="C190" t="str">
            <v>Tabla De 1" Saligna Bruto</v>
          </cell>
          <cell r="D190" t="str">
            <v>m2</v>
          </cell>
          <cell r="E190">
            <v>6</v>
          </cell>
          <cell r="F190">
            <v>240.4408</v>
          </cell>
          <cell r="G190">
            <v>1442.6448</v>
          </cell>
          <cell r="H190">
            <v>44044</v>
          </cell>
        </row>
        <row r="191">
          <cell r="B191" t="str">
            <v>I1013</v>
          </cell>
          <cell r="C191" t="str">
            <v>Tirante 3X3 Saligna Bruto</v>
          </cell>
          <cell r="D191" t="str">
            <v>ml</v>
          </cell>
          <cell r="E191">
            <v>3.4120734908136479</v>
          </cell>
          <cell r="F191">
            <v>62.024099999999997</v>
          </cell>
          <cell r="G191">
            <v>211.63078740157476</v>
          </cell>
          <cell r="H191">
            <v>44044</v>
          </cell>
        </row>
        <row r="192">
          <cell r="B192" t="str">
            <v>I1015</v>
          </cell>
          <cell r="C192" t="str">
            <v>Clavos De 2"</v>
          </cell>
          <cell r="D192" t="str">
            <v>kg</v>
          </cell>
          <cell r="E192">
            <v>1.7</v>
          </cell>
          <cell r="F192">
            <v>170.24789999999999</v>
          </cell>
          <cell r="G192">
            <v>289.42142999999999</v>
          </cell>
          <cell r="H192">
            <v>44044</v>
          </cell>
        </row>
        <row r="193">
          <cell r="B193" t="str">
            <v>I1014</v>
          </cell>
          <cell r="C193" t="str">
            <v>Alambre Negro Recocido N 16</v>
          </cell>
          <cell r="D193" t="str">
            <v>kg</v>
          </cell>
          <cell r="E193">
            <v>0.45</v>
          </cell>
          <cell r="F193">
            <v>260.3306</v>
          </cell>
          <cell r="G193">
            <v>117.14877</v>
          </cell>
          <cell r="H193">
            <v>44044</v>
          </cell>
        </row>
        <row r="194">
          <cell r="B194" t="str">
            <v>I1017</v>
          </cell>
          <cell r="C194" t="str">
            <v>Oficial Hormigon</v>
          </cell>
          <cell r="D194" t="str">
            <v>hs</v>
          </cell>
          <cell r="E194">
            <v>30</v>
          </cell>
          <cell r="F194">
            <v>641.71653518961034</v>
          </cell>
          <cell r="G194">
            <v>19251.496055688309</v>
          </cell>
          <cell r="H194">
            <v>44044</v>
          </cell>
        </row>
        <row r="195">
          <cell r="B195" t="str">
            <v>I1018</v>
          </cell>
          <cell r="C195" t="str">
            <v>Ayudante Hormigon</v>
          </cell>
          <cell r="D195" t="str">
            <v>hs</v>
          </cell>
          <cell r="E195">
            <v>30</v>
          </cell>
          <cell r="F195">
            <v>562.29668970389594</v>
          </cell>
          <cell r="G195">
            <v>16868.900691116876</v>
          </cell>
          <cell r="H195">
            <v>44044</v>
          </cell>
        </row>
        <row r="197">
          <cell r="A197" t="str">
            <v>T1043</v>
          </cell>
          <cell r="C197" t="str">
            <v>Tanque Rectangular  H21 Fe 70 Kg/M3</v>
          </cell>
          <cell r="D197" t="str">
            <v>m3</v>
          </cell>
          <cell r="G197">
            <v>56064.22365973991</v>
          </cell>
          <cell r="H197">
            <v>44044</v>
          </cell>
          <cell r="I197" t="str">
            <v>05 ESTRUCTURAS RESISTENTES</v>
          </cell>
        </row>
        <row r="198">
          <cell r="B198" t="str">
            <v>I1019</v>
          </cell>
          <cell r="C198" t="str">
            <v>Hormigon Elaborado H30</v>
          </cell>
          <cell r="D198" t="str">
            <v>m3</v>
          </cell>
          <cell r="E198">
            <v>1.05</v>
          </cell>
          <cell r="F198">
            <v>6320</v>
          </cell>
          <cell r="G198">
            <v>6636</v>
          </cell>
          <cell r="H198">
            <v>44044</v>
          </cell>
        </row>
        <row r="199">
          <cell r="B199" t="str">
            <v>I1314</v>
          </cell>
          <cell r="C199" t="str">
            <v>Servicio De Bombeo</v>
          </cell>
          <cell r="D199" t="str">
            <v>m3</v>
          </cell>
          <cell r="E199">
            <v>1.05</v>
          </cell>
          <cell r="F199">
            <v>280</v>
          </cell>
          <cell r="G199">
            <v>294</v>
          </cell>
          <cell r="H199">
            <v>44044</v>
          </cell>
        </row>
        <row r="200">
          <cell r="B200" t="str">
            <v>I1315</v>
          </cell>
          <cell r="C200" t="str">
            <v>Traslado De Bomba</v>
          </cell>
          <cell r="D200" t="str">
            <v>u</v>
          </cell>
          <cell r="E200">
            <v>1.6666666666666666E-2</v>
          </cell>
          <cell r="F200">
            <v>28000</v>
          </cell>
          <cell r="G200">
            <v>466.66666666666669</v>
          </cell>
          <cell r="H200">
            <v>44044</v>
          </cell>
        </row>
        <row r="201">
          <cell r="B201" t="str">
            <v>I1011</v>
          </cell>
          <cell r="C201" t="str">
            <v>Acero  Adn420 Diam 12 Mm</v>
          </cell>
          <cell r="D201" t="str">
            <v>ton</v>
          </cell>
          <cell r="E201">
            <v>7.0000000000000007E-2</v>
          </cell>
          <cell r="F201">
            <v>74535.372799999997</v>
          </cell>
          <cell r="G201">
            <v>5217.4760960000003</v>
          </cell>
          <cell r="H201">
            <v>44044</v>
          </cell>
        </row>
        <row r="202">
          <cell r="B202" t="str">
            <v>I1012</v>
          </cell>
          <cell r="C202" t="str">
            <v>Tabla De 1" Saligna Bruto</v>
          </cell>
          <cell r="D202" t="str">
            <v>m2</v>
          </cell>
          <cell r="E202">
            <v>3.3</v>
          </cell>
          <cell r="F202">
            <v>240.4408</v>
          </cell>
          <cell r="G202">
            <v>793.45463999999993</v>
          </cell>
          <cell r="H202">
            <v>44044</v>
          </cell>
        </row>
        <row r="203">
          <cell r="B203" t="str">
            <v>I1013</v>
          </cell>
          <cell r="C203" t="str">
            <v>Tirante 3X3 Saligna Bruto</v>
          </cell>
          <cell r="D203" t="str">
            <v>ml</v>
          </cell>
          <cell r="E203">
            <v>1.137357830271216</v>
          </cell>
          <cell r="F203">
            <v>62.024099999999997</v>
          </cell>
          <cell r="G203">
            <v>70.543595800524926</v>
          </cell>
          <cell r="H203">
            <v>44044</v>
          </cell>
        </row>
        <row r="204">
          <cell r="B204" t="str">
            <v>I1015</v>
          </cell>
          <cell r="C204" t="str">
            <v>Clavos De 2"</v>
          </cell>
          <cell r="D204" t="str">
            <v>kg</v>
          </cell>
          <cell r="E204">
            <v>1.7</v>
          </cell>
          <cell r="F204">
            <v>170.24789999999999</v>
          </cell>
          <cell r="G204">
            <v>289.42142999999999</v>
          </cell>
          <cell r="H204">
            <v>44044</v>
          </cell>
        </row>
        <row r="205">
          <cell r="B205" t="str">
            <v>I1014</v>
          </cell>
          <cell r="C205" t="str">
            <v>Alambre Negro Recocido N 16</v>
          </cell>
          <cell r="D205" t="str">
            <v>kg</v>
          </cell>
          <cell r="E205">
            <v>0.6</v>
          </cell>
          <cell r="F205">
            <v>260.3306</v>
          </cell>
          <cell r="G205">
            <v>156.19836000000001</v>
          </cell>
          <cell r="H205">
            <v>44044</v>
          </cell>
        </row>
        <row r="206">
          <cell r="B206" t="str">
            <v>I1017</v>
          </cell>
          <cell r="C206" t="str">
            <v>Oficial Hormigon</v>
          </cell>
          <cell r="D206" t="str">
            <v>hs</v>
          </cell>
          <cell r="E206">
            <v>35</v>
          </cell>
          <cell r="F206">
            <v>641.71653518961034</v>
          </cell>
          <cell r="G206">
            <v>22460.07873163636</v>
          </cell>
          <cell r="H206">
            <v>44044</v>
          </cell>
        </row>
        <row r="207">
          <cell r="B207" t="str">
            <v>I1018</v>
          </cell>
          <cell r="C207" t="str">
            <v>Ayudante Hormigon</v>
          </cell>
          <cell r="D207" t="str">
            <v>hs</v>
          </cell>
          <cell r="E207">
            <v>35</v>
          </cell>
          <cell r="F207">
            <v>562.29668970389594</v>
          </cell>
          <cell r="G207">
            <v>19680.384139636357</v>
          </cell>
          <cell r="H207">
            <v>44044</v>
          </cell>
        </row>
        <row r="209">
          <cell r="A209" t="str">
            <v>T1044</v>
          </cell>
          <cell r="C209" t="str">
            <v>Estructura Para Tabique De Durlock</v>
          </cell>
          <cell r="D209" t="str">
            <v>m2</v>
          </cell>
          <cell r="G209">
            <v>772.79067887324663</v>
          </cell>
          <cell r="H209">
            <v>44044</v>
          </cell>
          <cell r="I209" t="str">
            <v>DURLOCK</v>
          </cell>
        </row>
        <row r="210">
          <cell r="B210" t="str">
            <v>I1022</v>
          </cell>
          <cell r="C210" t="str">
            <v>Durlock Solera Ch Galv (70Mmx2.60M) Esp 0.52</v>
          </cell>
          <cell r="D210" t="str">
            <v>ml</v>
          </cell>
          <cell r="E210">
            <v>1.1499999999999999</v>
          </cell>
          <cell r="F210">
            <v>77.8767</v>
          </cell>
          <cell r="G210">
            <v>89.558204999999987</v>
          </cell>
          <cell r="H210">
            <v>44044</v>
          </cell>
        </row>
        <row r="211">
          <cell r="B211" t="str">
            <v>I1023</v>
          </cell>
          <cell r="C211" t="str">
            <v>Durlock Montante (69Mmx2.60M) Esp 0.52</v>
          </cell>
          <cell r="D211" t="str">
            <v>ml</v>
          </cell>
          <cell r="E211">
            <v>3.3</v>
          </cell>
          <cell r="F211">
            <v>77.8767</v>
          </cell>
          <cell r="G211">
            <v>256.99311</v>
          </cell>
          <cell r="H211">
            <v>44044</v>
          </cell>
        </row>
        <row r="212">
          <cell r="B212" t="str">
            <v>I1024</v>
          </cell>
          <cell r="C212" t="str">
            <v>Fijaciones Nro 8 C / Tarugos (2000 Unidades)</v>
          </cell>
          <cell r="D212" t="str">
            <v>u</v>
          </cell>
          <cell r="E212">
            <v>3.5000000000000003E-2</v>
          </cell>
          <cell r="F212">
            <v>2</v>
          </cell>
          <cell r="G212">
            <v>7.0000000000000007E-2</v>
          </cell>
          <cell r="H212">
            <v>44044</v>
          </cell>
        </row>
        <row r="213">
          <cell r="B213" t="str">
            <v>I1025</v>
          </cell>
          <cell r="C213" t="str">
            <v>Durlock Tornillos T2</v>
          </cell>
          <cell r="D213" t="str">
            <v>u</v>
          </cell>
          <cell r="E213">
            <v>10</v>
          </cell>
          <cell r="F213">
            <v>0.56940000000000002</v>
          </cell>
          <cell r="G213">
            <v>5.694</v>
          </cell>
          <cell r="H213">
            <v>44044</v>
          </cell>
        </row>
        <row r="214">
          <cell r="B214" t="str">
            <v>I1851</v>
          </cell>
          <cell r="C214" t="str">
            <v>Oficial Durlock</v>
          </cell>
          <cell r="D214" t="str">
            <v>hs</v>
          </cell>
          <cell r="E214">
            <v>0.3</v>
          </cell>
          <cell r="F214">
            <v>792.42979906493497</v>
          </cell>
          <cell r="G214">
            <v>237.72893971948048</v>
          </cell>
          <cell r="H214">
            <v>44044</v>
          </cell>
        </row>
        <row r="215">
          <cell r="B215" t="str">
            <v>I1852</v>
          </cell>
          <cell r="C215" t="str">
            <v>Ayudante Durlock</v>
          </cell>
          <cell r="D215" t="str">
            <v>hs</v>
          </cell>
          <cell r="E215">
            <v>0.3</v>
          </cell>
          <cell r="F215">
            <v>609.15474717922052</v>
          </cell>
          <cell r="G215">
            <v>182.74642415376616</v>
          </cell>
          <cell r="H215">
            <v>44044</v>
          </cell>
        </row>
        <row r="217">
          <cell r="A217" t="str">
            <v>T1045</v>
          </cell>
          <cell r="C217" t="str">
            <v>Colocación De Placa Durlock Una Cara (Mat+Mo) No Incluye La Placa</v>
          </cell>
          <cell r="D217" t="str">
            <v>m2</v>
          </cell>
          <cell r="G217">
            <v>494.64568887324663</v>
          </cell>
          <cell r="H217">
            <v>44044</v>
          </cell>
          <cell r="I217" t="str">
            <v>DURLOCK</v>
          </cell>
        </row>
        <row r="218">
          <cell r="B218" t="str">
            <v>I1025</v>
          </cell>
          <cell r="C218" t="str">
            <v>Durlock Tornillos T2</v>
          </cell>
          <cell r="D218" t="str">
            <v>u</v>
          </cell>
          <cell r="E218">
            <v>8</v>
          </cell>
          <cell r="F218">
            <v>0.56940000000000002</v>
          </cell>
          <cell r="G218">
            <v>4.5552000000000001</v>
          </cell>
          <cell r="H218">
            <v>44044</v>
          </cell>
        </row>
        <row r="219">
          <cell r="B219" t="str">
            <v>I1027</v>
          </cell>
          <cell r="C219" t="str">
            <v>Masilla Durlock X 32 Kg</v>
          </cell>
          <cell r="D219" t="str">
            <v>kg</v>
          </cell>
          <cell r="E219">
            <v>1.25</v>
          </cell>
          <cell r="F219">
            <v>49.741700000000002</v>
          </cell>
          <cell r="G219">
            <v>62.177125000000004</v>
          </cell>
          <cell r="H219">
            <v>44044</v>
          </cell>
        </row>
        <row r="220">
          <cell r="B220" t="str">
            <v>I1026</v>
          </cell>
          <cell r="C220" t="str">
            <v>Cinta Papel Durlock 150 Ml</v>
          </cell>
          <cell r="D220" t="str">
            <v>ml</v>
          </cell>
          <cell r="E220">
            <v>2.5</v>
          </cell>
          <cell r="F220">
            <v>2.9752000000000001</v>
          </cell>
          <cell r="G220">
            <v>7.4380000000000006</v>
          </cell>
          <cell r="H220">
            <v>44044</v>
          </cell>
        </row>
        <row r="221">
          <cell r="B221" t="str">
            <v>I1851</v>
          </cell>
          <cell r="C221" t="str">
            <v>Oficial Durlock</v>
          </cell>
          <cell r="D221" t="str">
            <v>hs</v>
          </cell>
          <cell r="E221">
            <v>0.3</v>
          </cell>
          <cell r="F221">
            <v>792.42979906493497</v>
          </cell>
          <cell r="G221">
            <v>237.72893971948048</v>
          </cell>
          <cell r="H221">
            <v>44044</v>
          </cell>
        </row>
        <row r="222">
          <cell r="B222" t="str">
            <v>I1852</v>
          </cell>
          <cell r="C222" t="str">
            <v>Ayudante Durlock</v>
          </cell>
          <cell r="D222" t="str">
            <v>hs</v>
          </cell>
          <cell r="E222">
            <v>0.3</v>
          </cell>
          <cell r="F222">
            <v>609.15474717922052</v>
          </cell>
          <cell r="G222">
            <v>182.74642415376616</v>
          </cell>
          <cell r="H222">
            <v>44044</v>
          </cell>
        </row>
        <row r="224">
          <cell r="A224" t="str">
            <v>T1046</v>
          </cell>
          <cell r="C224" t="str">
            <v>Muro De Bloques De Hormigón 20X20X40</v>
          </cell>
          <cell r="D224" t="str">
            <v>m2</v>
          </cell>
          <cell r="G224">
            <v>1387.2781916122142</v>
          </cell>
          <cell r="H224">
            <v>42887</v>
          </cell>
          <cell r="I224" t="str">
            <v>06 MAMPOSTERÍA, Y OTROS CERRAMIENTOS</v>
          </cell>
        </row>
        <row r="225">
          <cell r="B225" t="str">
            <v>I1001</v>
          </cell>
          <cell r="C225" t="str">
            <v>Cemento Portland X 50 Kg</v>
          </cell>
          <cell r="D225" t="str">
            <v>kg</v>
          </cell>
          <cell r="E225">
            <v>5.8232999999999997</v>
          </cell>
          <cell r="F225">
            <v>10.3306</v>
          </cell>
          <cell r="G225">
            <v>60.158182979999999</v>
          </cell>
          <cell r="H225">
            <v>44044</v>
          </cell>
          <cell r="I225">
            <v>376</v>
          </cell>
        </row>
        <row r="226">
          <cell r="B226" t="str">
            <v>I1002</v>
          </cell>
          <cell r="C226" t="str">
            <v>Arena X M3 A Granel</v>
          </cell>
          <cell r="D226" t="str">
            <v>m3</v>
          </cell>
          <cell r="E226">
            <v>1.6726500000000002E-2</v>
          </cell>
          <cell r="F226">
            <v>1446.2809999999999</v>
          </cell>
          <cell r="G226">
            <v>24.191219146500003</v>
          </cell>
          <cell r="H226">
            <v>44044</v>
          </cell>
          <cell r="I226">
            <v>1.08</v>
          </cell>
        </row>
        <row r="227">
          <cell r="B227" t="str">
            <v>I1031</v>
          </cell>
          <cell r="C227" t="str">
            <v>Bloque De Hormigón 19X19X39</v>
          </cell>
          <cell r="D227" t="str">
            <v>u</v>
          </cell>
          <cell r="E227">
            <v>12.5</v>
          </cell>
          <cell r="F227">
            <v>15.94</v>
          </cell>
          <cell r="G227">
            <v>199.25</v>
          </cell>
          <cell r="H227">
            <v>42887</v>
          </cell>
        </row>
        <row r="228">
          <cell r="B228" t="str">
            <v>I1004</v>
          </cell>
          <cell r="C228" t="str">
            <v>Oficial</v>
          </cell>
          <cell r="D228" t="str">
            <v>hs</v>
          </cell>
          <cell r="E228">
            <v>1.1000000000000001</v>
          </cell>
          <cell r="F228">
            <v>534.76377932467528</v>
          </cell>
          <cell r="G228">
            <v>588.24015725714287</v>
          </cell>
          <cell r="H228">
            <v>44044</v>
          </cell>
        </row>
        <row r="229">
          <cell r="B229" t="str">
            <v>I1005</v>
          </cell>
          <cell r="C229" t="str">
            <v>Ayudante</v>
          </cell>
          <cell r="D229" t="str">
            <v>hs</v>
          </cell>
          <cell r="E229">
            <v>1.1000000000000001</v>
          </cell>
          <cell r="F229">
            <v>468.58057475324659</v>
          </cell>
          <cell r="G229">
            <v>515.43863222857135</v>
          </cell>
          <cell r="H229">
            <v>44044</v>
          </cell>
        </row>
        <row r="231">
          <cell r="A231" t="str">
            <v>T1047</v>
          </cell>
          <cell r="C231" t="str">
            <v>Mampostería De Ladrillo Comun Esp 15 Cm En Elevacion</v>
          </cell>
          <cell r="D231" t="str">
            <v>m3</v>
          </cell>
          <cell r="G231">
            <v>13907.728191735257</v>
          </cell>
          <cell r="H231">
            <v>44044</v>
          </cell>
          <cell r="I231" t="str">
            <v>06 MAMPOSTERÍA, Y OTROS CERRAMIENTOS</v>
          </cell>
        </row>
        <row r="232">
          <cell r="B232" t="str">
            <v>I1003</v>
          </cell>
          <cell r="C232" t="str">
            <v>Ladrillo Comun</v>
          </cell>
          <cell r="D232" t="str">
            <v>u</v>
          </cell>
          <cell r="E232">
            <v>400</v>
          </cell>
          <cell r="F232">
            <v>7.4379999999999997</v>
          </cell>
          <cell r="G232">
            <v>2975.2</v>
          </cell>
          <cell r="H232">
            <v>44044</v>
          </cell>
        </row>
        <row r="233">
          <cell r="B233" t="str">
            <v>T1022</v>
          </cell>
          <cell r="C233" t="str">
            <v>Mortero 1/4:1:4 (Mat)</v>
          </cell>
          <cell r="D233" t="str">
            <v>m3</v>
          </cell>
          <cell r="E233">
            <v>0.315</v>
          </cell>
          <cell r="F233">
            <v>4446.8470729999999</v>
          </cell>
          <cell r="G233">
            <v>1400.7568279950001</v>
          </cell>
          <cell r="H233">
            <v>44044</v>
          </cell>
        </row>
        <row r="234">
          <cell r="B234" t="str">
            <v>T1273</v>
          </cell>
          <cell r="C234" t="str">
            <v>Ejecución Mampostería De Ladrillo Común En Elevación De 15 Cm (Mo)</v>
          </cell>
          <cell r="D234" t="str">
            <v>m3</v>
          </cell>
          <cell r="E234">
            <v>1</v>
          </cell>
          <cell r="F234">
            <v>9531.7713637402576</v>
          </cell>
          <cell r="G234">
            <v>9531.7713637402576</v>
          </cell>
          <cell r="H234">
            <v>44044</v>
          </cell>
        </row>
        <row r="236">
          <cell r="A236" t="str">
            <v>T1048</v>
          </cell>
          <cell r="C236" t="str">
            <v>Mampostería De Ladrillo Hueco 8X18X33</v>
          </cell>
          <cell r="D236" t="str">
            <v>m2</v>
          </cell>
          <cell r="G236">
            <v>1068.7415008806493</v>
          </cell>
          <cell r="H236">
            <v>44044</v>
          </cell>
          <cell r="I236" t="str">
            <v>06 MAMPOSTERÍA, Y OTROS CERRAMIENTOS</v>
          </cell>
        </row>
        <row r="237">
          <cell r="B237" t="str">
            <v>I1006</v>
          </cell>
          <cell r="C237" t="str">
            <v>Ladrillo Hueco 8X18X33</v>
          </cell>
          <cell r="D237" t="str">
            <v>u</v>
          </cell>
          <cell r="E237">
            <v>16</v>
          </cell>
          <cell r="F237">
            <v>23.2562</v>
          </cell>
          <cell r="G237">
            <v>372.0992</v>
          </cell>
          <cell r="H237">
            <v>44044</v>
          </cell>
        </row>
        <row r="238">
          <cell r="B238" t="str">
            <v>T1022</v>
          </cell>
          <cell r="C238" t="str">
            <v>Mortero 1/4:1:4 (Mat)</v>
          </cell>
          <cell r="D238" t="str">
            <v>m3</v>
          </cell>
          <cell r="E238">
            <v>0.01</v>
          </cell>
          <cell r="F238">
            <v>4446.8470729999999</v>
          </cell>
          <cell r="G238">
            <v>44.46847073</v>
          </cell>
          <cell r="H238">
            <v>44044</v>
          </cell>
          <cell r="I238">
            <v>8.0000000000000002E-3</v>
          </cell>
        </row>
        <row r="239">
          <cell r="B239" t="str">
            <v>T1276</v>
          </cell>
          <cell r="C239" t="str">
            <v>Ejecución Mampostería De Ladrillo Hueco 8X18X33 (Mo)</v>
          </cell>
          <cell r="D239" t="str">
            <v>m2</v>
          </cell>
          <cell r="E239">
            <v>1</v>
          </cell>
          <cell r="F239">
            <v>652.17383015064934</v>
          </cell>
          <cell r="G239">
            <v>652.17383015064934</v>
          </cell>
          <cell r="H239">
            <v>44044</v>
          </cell>
        </row>
        <row r="241">
          <cell r="A241" t="str">
            <v>T1049</v>
          </cell>
          <cell r="C241" t="str">
            <v>Mampostería De Ladrillo Hueco 12X18X33</v>
          </cell>
          <cell r="D241" t="str">
            <v>m2</v>
          </cell>
          <cell r="G241">
            <v>1331.6917893573377</v>
          </cell>
          <cell r="H241">
            <v>44044</v>
          </cell>
          <cell r="I241" t="str">
            <v>06 MAMPOSTERÍA, Y OTROS CERRAMIENTOS</v>
          </cell>
        </row>
        <row r="242">
          <cell r="B242" t="str">
            <v>I1007</v>
          </cell>
          <cell r="C242" t="str">
            <v>Ladrillo Hueco 12X18X33</v>
          </cell>
          <cell r="D242" t="str">
            <v>u</v>
          </cell>
          <cell r="E242">
            <v>16</v>
          </cell>
          <cell r="F242">
            <v>28.894600000000001</v>
          </cell>
          <cell r="G242">
            <v>462.31360000000001</v>
          </cell>
          <cell r="H242">
            <v>44044</v>
          </cell>
        </row>
        <row r="243">
          <cell r="B243" t="str">
            <v>T1022</v>
          </cell>
          <cell r="C243" t="str">
            <v>Mortero 1/4:1:4 (Mat)</v>
          </cell>
          <cell r="D243" t="str">
            <v>m3</v>
          </cell>
          <cell r="E243">
            <v>1.4999999999999999E-2</v>
          </cell>
          <cell r="F243">
            <v>4446.8470729999999</v>
          </cell>
          <cell r="G243">
            <v>66.702706094999996</v>
          </cell>
          <cell r="H243">
            <v>44044</v>
          </cell>
          <cell r="I243">
            <v>1.2E-2</v>
          </cell>
        </row>
        <row r="244">
          <cell r="B244" t="str">
            <v>T1277</v>
          </cell>
          <cell r="C244" t="str">
            <v>Ejecución Mampostería De Ladrillo Hueco 12X18X33 (Mo)</v>
          </cell>
          <cell r="D244" t="str">
            <v>m2</v>
          </cell>
          <cell r="E244">
            <v>1</v>
          </cell>
          <cell r="F244">
            <v>802.67548326233759</v>
          </cell>
          <cell r="G244">
            <v>802.67548326233759</v>
          </cell>
          <cell r="H244">
            <v>44044</v>
          </cell>
        </row>
        <row r="246">
          <cell r="A246" t="str">
            <v>T1050</v>
          </cell>
          <cell r="C246" t="str">
            <v>Mampostería De Ladrillo Hueco 18X18X33</v>
          </cell>
          <cell r="D246" t="str">
            <v>m2</v>
          </cell>
          <cell r="G246">
            <v>1467.6515309029219</v>
          </cell>
          <cell r="H246">
            <v>44044</v>
          </cell>
          <cell r="I246" t="str">
            <v>06 MAMPOSTERÍA, Y OTROS CERRAMIENTOS</v>
          </cell>
        </row>
        <row r="247">
          <cell r="B247" t="str">
            <v>I1021</v>
          </cell>
          <cell r="C247" t="str">
            <v>Ladrillo Hueco 18X18X33</v>
          </cell>
          <cell r="D247" t="str">
            <v>u</v>
          </cell>
          <cell r="E247">
            <v>16</v>
          </cell>
          <cell r="F247">
            <v>22.071000000000002</v>
          </cell>
          <cell r="G247">
            <v>353.13600000000002</v>
          </cell>
          <cell r="H247">
            <v>44044</v>
          </cell>
        </row>
        <row r="248">
          <cell r="B248" t="str">
            <v>T1022</v>
          </cell>
          <cell r="C248" t="str">
            <v>Mortero 1/4:1:4 (Mat)</v>
          </cell>
          <cell r="D248" t="str">
            <v>m3</v>
          </cell>
          <cell r="E248">
            <v>2.5000000000000001E-2</v>
          </cell>
          <cell r="F248">
            <v>4446.8470729999999</v>
          </cell>
          <cell r="G248">
            <v>111.171176825</v>
          </cell>
          <cell r="H248">
            <v>44044</v>
          </cell>
        </row>
        <row r="249">
          <cell r="B249" t="str">
            <v>T1278</v>
          </cell>
          <cell r="C249" t="str">
            <v>Ejecución Mampostería De Ladrillo Hueco 18X18X33 (Mo)</v>
          </cell>
          <cell r="D249" t="str">
            <v>m2</v>
          </cell>
          <cell r="E249">
            <v>1</v>
          </cell>
          <cell r="F249">
            <v>1003.3443540779219</v>
          </cell>
          <cell r="G249">
            <v>1003.3443540779219</v>
          </cell>
          <cell r="H249">
            <v>44044</v>
          </cell>
        </row>
        <row r="252">
          <cell r="A252" t="str">
            <v>T1052</v>
          </cell>
          <cell r="C252" t="str">
            <v>Tabique Durlock Estruct+1 Placa Std 12.5Mm + 1 Placa Verde 12.5 (Mat+Mo)</v>
          </cell>
          <cell r="D252" t="str">
            <v>m2</v>
          </cell>
          <cell r="G252">
            <v>2275.23329111974</v>
          </cell>
          <cell r="H252">
            <v>44044</v>
          </cell>
          <cell r="I252" t="str">
            <v>DURLOCK</v>
          </cell>
        </row>
        <row r="253">
          <cell r="B253" t="str">
            <v>T1044</v>
          </cell>
          <cell r="C253" t="str">
            <v>Estructura Para Tabique De Durlock</v>
          </cell>
          <cell r="D253" t="str">
            <v>m2</v>
          </cell>
          <cell r="E253">
            <v>1</v>
          </cell>
          <cell r="F253">
            <v>772.79067887324663</v>
          </cell>
          <cell r="G253">
            <v>772.79067887324663</v>
          </cell>
          <cell r="H253">
            <v>44044</v>
          </cell>
        </row>
        <row r="254">
          <cell r="B254" t="str">
            <v>I1030</v>
          </cell>
          <cell r="C254" t="str">
            <v>Durlock Placa Std Esp 12.5Mm (1.20Mx2.40M)</v>
          </cell>
          <cell r="D254" t="str">
            <v>u</v>
          </cell>
          <cell r="E254">
            <v>0.41699999999999998</v>
          </cell>
          <cell r="F254">
            <v>529.75210000000004</v>
          </cell>
          <cell r="G254">
            <v>220.90662570000001</v>
          </cell>
          <cell r="H254">
            <v>44044</v>
          </cell>
        </row>
        <row r="255">
          <cell r="B255" t="str">
            <v>I1028</v>
          </cell>
          <cell r="C255" t="str">
            <v>Durlock Placa(120X240X0,125)Cm R. Humedad</v>
          </cell>
          <cell r="D255" t="str">
            <v>u</v>
          </cell>
          <cell r="E255">
            <v>0.41699999999999998</v>
          </cell>
          <cell r="F255">
            <v>700.82640000000004</v>
          </cell>
          <cell r="G255">
            <v>292.24460879999998</v>
          </cell>
          <cell r="H255">
            <v>44044</v>
          </cell>
        </row>
        <row r="256">
          <cell r="B256" t="str">
            <v>T1045</v>
          </cell>
          <cell r="C256" t="str">
            <v>Colocación De Placa Durlock Una Cara (Mat+Mo) No Incluye La Placa</v>
          </cell>
          <cell r="D256" t="str">
            <v>m2</v>
          </cell>
          <cell r="E256">
            <v>2</v>
          </cell>
          <cell r="F256">
            <v>494.64568887324663</v>
          </cell>
          <cell r="G256">
            <v>989.29137774649325</v>
          </cell>
          <cell r="H256">
            <v>44044</v>
          </cell>
        </row>
        <row r="258">
          <cell r="A258" t="str">
            <v>T1053</v>
          </cell>
          <cell r="C258" t="str">
            <v>Ejecucion De Revoque Grueso Interior A La Cal (Mo)</v>
          </cell>
          <cell r="D258" t="str">
            <v>m2</v>
          </cell>
          <cell r="E258">
            <v>15.094339622641508</v>
          </cell>
          <cell r="G258">
            <v>531.77250766129862</v>
          </cell>
          <cell r="H258">
            <v>44044</v>
          </cell>
          <cell r="I258" t="str">
            <v>08 REVOQUES</v>
          </cell>
        </row>
        <row r="259">
          <cell r="B259" t="str">
            <v>I1004</v>
          </cell>
          <cell r="C259" t="str">
            <v>Oficial</v>
          </cell>
          <cell r="D259" t="str">
            <v>hs</v>
          </cell>
          <cell r="E259">
            <v>0.53</v>
          </cell>
          <cell r="F259">
            <v>534.76377932467528</v>
          </cell>
          <cell r="G259">
            <v>283.42480304207794</v>
          </cell>
          <cell r="H259">
            <v>44044</v>
          </cell>
          <cell r="I259" t="str">
            <v>Chandías dice: 0,35</v>
          </cell>
        </row>
        <row r="260">
          <cell r="B260" t="str">
            <v>I1005</v>
          </cell>
          <cell r="C260" t="str">
            <v>Ayudante</v>
          </cell>
          <cell r="D260" t="str">
            <v>hs</v>
          </cell>
          <cell r="E260">
            <v>0.53</v>
          </cell>
          <cell r="F260">
            <v>468.58057475324659</v>
          </cell>
          <cell r="G260">
            <v>248.34770461922071</v>
          </cell>
          <cell r="H260">
            <v>44044</v>
          </cell>
          <cell r="I260" t="str">
            <v>Chandías dice: 0,25</v>
          </cell>
        </row>
        <row r="262">
          <cell r="A262" t="str">
            <v>T1054</v>
          </cell>
          <cell r="C262" t="str">
            <v xml:space="preserve"> Mortero 1/8:1:3 (Mat)</v>
          </cell>
          <cell r="D262" t="str">
            <v>m3</v>
          </cell>
          <cell r="G262">
            <v>5379.7364699999998</v>
          </cell>
          <cell r="H262">
            <v>44044</v>
          </cell>
          <cell r="I262" t="str">
            <v>91 MEZCLAS</v>
          </cell>
        </row>
        <row r="263">
          <cell r="B263" t="str">
            <v>I1001</v>
          </cell>
          <cell r="C263" t="str">
            <v>Cemento Portland X 50 Kg</v>
          </cell>
          <cell r="D263" t="str">
            <v>kg</v>
          </cell>
          <cell r="E263">
            <v>55</v>
          </cell>
          <cell r="F263">
            <v>10.3306</v>
          </cell>
          <cell r="G263">
            <v>568.18299999999999</v>
          </cell>
          <cell r="H263">
            <v>44044</v>
          </cell>
        </row>
        <row r="264">
          <cell r="B264" t="str">
            <v>I1032</v>
          </cell>
          <cell r="C264" t="str">
            <v>Cal Aerea Hidratada En Polvo X 25 Kg</v>
          </cell>
          <cell r="D264" t="str">
            <v>kg</v>
          </cell>
          <cell r="E264">
            <v>141</v>
          </cell>
          <cell r="F264">
            <v>24.174900000000001</v>
          </cell>
          <cell r="G264">
            <v>3408.6609000000003</v>
          </cell>
          <cell r="H264">
            <v>44044</v>
          </cell>
        </row>
        <row r="265">
          <cell r="B265" t="str">
            <v>I1002</v>
          </cell>
          <cell r="C265" t="str">
            <v>Arena X M3 A Granel</v>
          </cell>
          <cell r="D265" t="str">
            <v>m3</v>
          </cell>
          <cell r="E265">
            <v>0.97</v>
          </cell>
          <cell r="F265">
            <v>1446.2809999999999</v>
          </cell>
          <cell r="G265">
            <v>1402.89257</v>
          </cell>
          <cell r="H265">
            <v>44044</v>
          </cell>
        </row>
        <row r="267">
          <cell r="A267" t="str">
            <v>T1055</v>
          </cell>
          <cell r="C267" t="str">
            <v>Ejecucion De Revoque Fino Interior Sobre Grueso (Mo)</v>
          </cell>
          <cell r="D267" t="str">
            <v>m2</v>
          </cell>
          <cell r="E267">
            <v>16</v>
          </cell>
          <cell r="G267">
            <v>501.67217703896097</v>
          </cell>
          <cell r="H267">
            <v>44044</v>
          </cell>
          <cell r="I267" t="str">
            <v>08 REVOQUES</v>
          </cell>
        </row>
        <row r="268">
          <cell r="B268" t="str">
            <v>I1004</v>
          </cell>
          <cell r="C268" t="str">
            <v>Oficial</v>
          </cell>
          <cell r="D268" t="str">
            <v>hs</v>
          </cell>
          <cell r="E268">
            <v>0.5</v>
          </cell>
          <cell r="F268">
            <v>534.76377932467528</v>
          </cell>
          <cell r="G268">
            <v>267.38188966233764</v>
          </cell>
          <cell r="H268">
            <v>44044</v>
          </cell>
          <cell r="I268" t="str">
            <v>Chadias dice: 0,5 Análisis 73)</v>
          </cell>
        </row>
        <row r="269">
          <cell r="B269" t="str">
            <v>I1005</v>
          </cell>
          <cell r="C269" t="str">
            <v>Ayudante</v>
          </cell>
          <cell r="D269" t="str">
            <v>hs</v>
          </cell>
          <cell r="E269">
            <v>0.5</v>
          </cell>
          <cell r="F269">
            <v>468.58057475324659</v>
          </cell>
          <cell r="G269">
            <v>234.2902873766233</v>
          </cell>
          <cell r="H269">
            <v>44044</v>
          </cell>
          <cell r="I269" t="str">
            <v>Chadias dice: 0,3 Análisis 73)</v>
          </cell>
        </row>
        <row r="271">
          <cell r="A271" t="str">
            <v>T1056</v>
          </cell>
          <cell r="C271" t="str">
            <v>Ejecución De Revoque Impermeable + Grueso + Fino Exterior (Mo)</v>
          </cell>
          <cell r="D271" t="str">
            <v>m2</v>
          </cell>
          <cell r="E271">
            <v>5</v>
          </cell>
          <cell r="G271">
            <v>1230.4865067220778</v>
          </cell>
          <cell r="H271">
            <v>44044</v>
          </cell>
          <cell r="I271" t="str">
            <v>08 REVOQUES</v>
          </cell>
        </row>
        <row r="272">
          <cell r="B272" t="str">
            <v>I1004</v>
          </cell>
          <cell r="C272" t="str">
            <v>Oficial</v>
          </cell>
          <cell r="D272" t="str">
            <v>hs</v>
          </cell>
          <cell r="E272">
            <v>1.6</v>
          </cell>
          <cell r="F272">
            <v>534.76377932467528</v>
          </cell>
          <cell r="G272">
            <v>855.62204691948045</v>
          </cell>
          <cell r="H272">
            <v>44044</v>
          </cell>
          <cell r="I272" t="str">
            <v>Chandías dice 1,55, Ana 69)</v>
          </cell>
        </row>
        <row r="273">
          <cell r="B273" t="str">
            <v>I1005</v>
          </cell>
          <cell r="C273" t="str">
            <v>Ayudante</v>
          </cell>
          <cell r="D273" t="str">
            <v>hs</v>
          </cell>
          <cell r="E273">
            <v>0.8</v>
          </cell>
          <cell r="F273">
            <v>468.58057475324659</v>
          </cell>
          <cell r="G273">
            <v>374.86445980259731</v>
          </cell>
          <cell r="H273">
            <v>44044</v>
          </cell>
          <cell r="I273" t="str">
            <v>Chandías dice 0,80, Ana 69)</v>
          </cell>
        </row>
        <row r="275">
          <cell r="A275" t="str">
            <v>T1057</v>
          </cell>
          <cell r="C275" t="str">
            <v>Ejecucion De Revoque Fino Con Revear (Mo)</v>
          </cell>
          <cell r="D275" t="str">
            <v>m2</v>
          </cell>
          <cell r="E275">
            <v>10</v>
          </cell>
          <cell r="G275">
            <v>802.67548326233759</v>
          </cell>
          <cell r="H275">
            <v>44044</v>
          </cell>
          <cell r="I275" t="str">
            <v>08 REVOQUES</v>
          </cell>
        </row>
        <row r="276">
          <cell r="B276" t="str">
            <v>I1004</v>
          </cell>
          <cell r="C276" t="str">
            <v>Oficial</v>
          </cell>
          <cell r="D276" t="str">
            <v>hs</v>
          </cell>
          <cell r="E276">
            <v>0.8</v>
          </cell>
          <cell r="F276">
            <v>534.76377932467528</v>
          </cell>
          <cell r="G276">
            <v>427.81102345974023</v>
          </cell>
          <cell r="H276">
            <v>44044</v>
          </cell>
        </row>
        <row r="277">
          <cell r="B277" t="str">
            <v>I1005</v>
          </cell>
          <cell r="C277" t="str">
            <v>Ayudante</v>
          </cell>
          <cell r="D277" t="str">
            <v>hs</v>
          </cell>
          <cell r="E277">
            <v>0.8</v>
          </cell>
          <cell r="F277">
            <v>468.58057475324659</v>
          </cell>
          <cell r="G277">
            <v>374.86445980259731</v>
          </cell>
          <cell r="H277">
            <v>44044</v>
          </cell>
        </row>
        <row r="279">
          <cell r="A279" t="str">
            <v>T1061</v>
          </cell>
          <cell r="C279" t="str">
            <v>Jaharro Frat. Interior A La Cal 1/4:1:4</v>
          </cell>
          <cell r="D279" t="str">
            <v>m2</v>
          </cell>
          <cell r="G279">
            <v>642.94368448629859</v>
          </cell>
          <cell r="H279">
            <v>44044</v>
          </cell>
          <cell r="I279" t="str">
            <v>08 REVOQUES</v>
          </cell>
        </row>
        <row r="280">
          <cell r="B280" t="str">
            <v>T1022</v>
          </cell>
          <cell r="C280" t="str">
            <v>Mortero 1/4:1:4 (Mat)</v>
          </cell>
          <cell r="D280" t="str">
            <v>m3</v>
          </cell>
          <cell r="E280">
            <v>2.5000000000000001E-2</v>
          </cell>
          <cell r="F280">
            <v>4446.8470729999999</v>
          </cell>
          <cell r="G280">
            <v>111.171176825</v>
          </cell>
          <cell r="H280">
            <v>44044</v>
          </cell>
        </row>
        <row r="281">
          <cell r="B281" t="str">
            <v>T1053</v>
          </cell>
          <cell r="C281" t="str">
            <v>Ejecucion De Revoque Grueso Interior A La Cal (Mo)</v>
          </cell>
          <cell r="D281" t="str">
            <v>m2</v>
          </cell>
          <cell r="E281">
            <v>1</v>
          </cell>
          <cell r="F281">
            <v>531.77250766129862</v>
          </cell>
          <cell r="G281">
            <v>531.77250766129862</v>
          </cell>
          <cell r="H281">
            <v>44044</v>
          </cell>
        </row>
        <row r="283">
          <cell r="A283" t="str">
            <v>T1062</v>
          </cell>
          <cell r="C283" t="str">
            <v>Enlucido Interior 1/8:1:3</v>
          </cell>
          <cell r="D283" t="str">
            <v>m2</v>
          </cell>
          <cell r="G283">
            <v>555.46954173896097</v>
          </cell>
          <cell r="H283">
            <v>44044</v>
          </cell>
          <cell r="I283" t="str">
            <v>08 REVOQUES</v>
          </cell>
        </row>
        <row r="284">
          <cell r="B284" t="str">
            <v>T1054</v>
          </cell>
          <cell r="C284" t="str">
            <v xml:space="preserve"> Mortero 1/8:1:3 (Mat)</v>
          </cell>
          <cell r="D284" t="str">
            <v>m3</v>
          </cell>
          <cell r="E284">
            <v>0.01</v>
          </cell>
          <cell r="F284">
            <v>5379.7364699999998</v>
          </cell>
          <cell r="G284">
            <v>53.797364700000003</v>
          </cell>
          <cell r="H284">
            <v>44044</v>
          </cell>
        </row>
        <row r="285">
          <cell r="B285" t="str">
            <v>T1055</v>
          </cell>
          <cell r="C285" t="str">
            <v>Ejecucion De Revoque Fino Interior Sobre Grueso (Mo)</v>
          </cell>
          <cell r="D285" t="str">
            <v>m2</v>
          </cell>
          <cell r="E285">
            <v>1</v>
          </cell>
          <cell r="F285">
            <v>501.67217703896097</v>
          </cell>
          <cell r="G285">
            <v>501.67217703896097</v>
          </cell>
          <cell r="H285">
            <v>44044</v>
          </cell>
        </row>
        <row r="287">
          <cell r="A287" t="str">
            <v>T1066</v>
          </cell>
          <cell r="C287" t="str">
            <v>Hormigon Pobre Para Contrapisos 1/8:1:4:8  (Mat)</v>
          </cell>
          <cell r="D287" t="str">
            <v>m3</v>
          </cell>
          <cell r="G287">
            <v>3199.1427936</v>
          </cell>
          <cell r="H287">
            <v>44044</v>
          </cell>
          <cell r="I287" t="str">
            <v>92 HORMIGONES</v>
          </cell>
        </row>
        <row r="288">
          <cell r="B288" t="str">
            <v>I1000</v>
          </cell>
          <cell r="C288" t="str">
            <v>Cal Hidráulica En Polvo X 20 Kg</v>
          </cell>
          <cell r="D288" t="str">
            <v>kg</v>
          </cell>
          <cell r="E288">
            <v>63</v>
          </cell>
          <cell r="F288">
            <v>14.049200000000001</v>
          </cell>
          <cell r="G288">
            <v>885.09960000000001</v>
          </cell>
          <cell r="H288">
            <v>44044</v>
          </cell>
        </row>
        <row r="289">
          <cell r="B289" t="str">
            <v>I1001</v>
          </cell>
          <cell r="C289" t="str">
            <v>Cemento Portland X 50 Kg</v>
          </cell>
          <cell r="D289" t="str">
            <v>kg</v>
          </cell>
          <cell r="E289">
            <v>18</v>
          </cell>
          <cell r="F289">
            <v>10.3306</v>
          </cell>
          <cell r="G289">
            <v>185.95080000000002</v>
          </cell>
          <cell r="H289">
            <v>44044</v>
          </cell>
        </row>
        <row r="290">
          <cell r="B290" t="str">
            <v>I1002</v>
          </cell>
          <cell r="C290" t="str">
            <v>Arena X M3 A Granel</v>
          </cell>
          <cell r="D290" t="str">
            <v>m3</v>
          </cell>
          <cell r="E290">
            <v>0.41199999999999998</v>
          </cell>
          <cell r="F290">
            <v>1446.2809999999999</v>
          </cell>
          <cell r="G290">
            <v>595.86777199999995</v>
          </cell>
          <cell r="H290">
            <v>44044</v>
          </cell>
        </row>
        <row r="291">
          <cell r="B291" t="str">
            <v>I1036</v>
          </cell>
          <cell r="C291" t="str">
            <v>Cascote Picado X Bolson M3</v>
          </cell>
          <cell r="D291" t="str">
            <v>m3</v>
          </cell>
          <cell r="E291">
            <v>0.82399999999999995</v>
          </cell>
          <cell r="F291">
            <v>1859.4958999999999</v>
          </cell>
          <cell r="G291">
            <v>1532.2246215999999</v>
          </cell>
          <cell r="H291">
            <v>44044</v>
          </cell>
        </row>
        <row r="293">
          <cell r="A293" t="str">
            <v>T1067</v>
          </cell>
          <cell r="C293" t="str">
            <v>Contrapiso Alivianado Con Esferas De Poliest. Exp Esp 10 Cm</v>
          </cell>
          <cell r="D293" t="str">
            <v>m3</v>
          </cell>
          <cell r="G293">
            <v>1173.9412770389611</v>
          </cell>
          <cell r="H293">
            <v>44044</v>
          </cell>
          <cell r="I293" t="str">
            <v>09 CONTRAPISOS</v>
          </cell>
        </row>
        <row r="294">
          <cell r="B294" t="str">
            <v>I1001</v>
          </cell>
          <cell r="C294" t="str">
            <v>Cemento Portland X 50 Kg</v>
          </cell>
          <cell r="D294" t="str">
            <v>kg</v>
          </cell>
          <cell r="E294">
            <v>22.5</v>
          </cell>
          <cell r="F294">
            <v>10.3306</v>
          </cell>
          <cell r="G294">
            <v>232.4385</v>
          </cell>
          <cell r="H294">
            <v>44044</v>
          </cell>
        </row>
        <row r="295">
          <cell r="B295" t="str">
            <v>I1038</v>
          </cell>
          <cell r="C295" t="str">
            <v>Isocret Agregado Ultraliviano P/ Hormigón - Perlas Telgopor 170 Litros (Por M3. 5 Bls De Cemento Y 5 Bls De Isocret)</v>
          </cell>
          <cell r="D295" t="str">
            <v>bolsa</v>
          </cell>
          <cell r="E295">
            <v>0.5</v>
          </cell>
          <cell r="F295">
            <v>879.66120000000001</v>
          </cell>
          <cell r="G295">
            <v>439.8306</v>
          </cell>
          <cell r="H295">
            <v>44044</v>
          </cell>
        </row>
        <row r="296">
          <cell r="B296" t="str">
            <v>I1004</v>
          </cell>
          <cell r="C296" t="str">
            <v>Oficial</v>
          </cell>
          <cell r="D296" t="str">
            <v>hs</v>
          </cell>
          <cell r="E296">
            <v>0.5</v>
          </cell>
          <cell r="F296">
            <v>534.76377932467528</v>
          </cell>
          <cell r="G296">
            <v>267.38188966233764</v>
          </cell>
          <cell r="H296">
            <v>44044</v>
          </cell>
        </row>
        <row r="297">
          <cell r="B297" t="str">
            <v>I1005</v>
          </cell>
          <cell r="C297" t="str">
            <v>Ayudante</v>
          </cell>
          <cell r="D297" t="str">
            <v>hs</v>
          </cell>
          <cell r="E297">
            <v>0.5</v>
          </cell>
          <cell r="F297">
            <v>468.58057475324659</v>
          </cell>
          <cell r="G297">
            <v>234.2902873766233</v>
          </cell>
          <cell r="H297">
            <v>44044</v>
          </cell>
        </row>
        <row r="299">
          <cell r="A299" t="str">
            <v>T1068</v>
          </cell>
          <cell r="C299" t="str">
            <v>Contrapiso De Hp Sobre Terreno Esp 12 Cm</v>
          </cell>
          <cell r="D299" t="str">
            <v>m2</v>
          </cell>
          <cell r="G299">
            <v>985.90374767875312</v>
          </cell>
          <cell r="H299">
            <v>44044</v>
          </cell>
          <cell r="I299" t="str">
            <v>09 CONTRAPISOS</v>
          </cell>
        </row>
        <row r="300">
          <cell r="B300" t="str">
            <v>T1066</v>
          </cell>
          <cell r="C300" t="str">
            <v>Hormigon Pobre Para Contrapisos 1/8:1:4:8  (Mat)</v>
          </cell>
          <cell r="D300" t="str">
            <v>m3</v>
          </cell>
          <cell r="E300">
            <v>0.12</v>
          </cell>
          <cell r="F300">
            <v>3199.1427936</v>
          </cell>
          <cell r="G300">
            <v>383.89713523199998</v>
          </cell>
          <cell r="H300">
            <v>44044</v>
          </cell>
        </row>
        <row r="301">
          <cell r="B301" t="str">
            <v>T1288</v>
          </cell>
          <cell r="C301" t="str">
            <v>Ejecución De Contrapiso Sobre Terreno Natural Esp 12 Cm (Mo)</v>
          </cell>
          <cell r="D301" t="str">
            <v>m2</v>
          </cell>
          <cell r="E301">
            <v>1</v>
          </cell>
          <cell r="F301">
            <v>602.00661244675314</v>
          </cell>
          <cell r="G301">
            <v>602.00661244675314</v>
          </cell>
          <cell r="H301">
            <v>44044</v>
          </cell>
        </row>
        <row r="303">
          <cell r="A303" t="str">
            <v>T1069</v>
          </cell>
          <cell r="C303" t="str">
            <v>Contrapiso De Hp Sobre Losa Esp 10 Cm</v>
          </cell>
          <cell r="D303" t="str">
            <v>m2</v>
          </cell>
          <cell r="G303">
            <v>891.82056118441551</v>
          </cell>
          <cell r="H303">
            <v>44044</v>
          </cell>
          <cell r="I303" t="str">
            <v>09 CONTRAPISOS</v>
          </cell>
        </row>
        <row r="304">
          <cell r="B304" t="str">
            <v>T1066</v>
          </cell>
          <cell r="C304" t="str">
            <v>Hormigon Pobre Para Contrapisos 1/8:1:4:8  (Mat)</v>
          </cell>
          <cell r="D304" t="str">
            <v>m3</v>
          </cell>
          <cell r="E304">
            <v>0.1</v>
          </cell>
          <cell r="F304">
            <v>3199.1427936</v>
          </cell>
          <cell r="G304">
            <v>319.91427936000002</v>
          </cell>
          <cell r="H304">
            <v>44044</v>
          </cell>
        </row>
        <row r="305">
          <cell r="B305" t="str">
            <v>T1288</v>
          </cell>
          <cell r="C305" t="str">
            <v>Ejecución De Contrapiso Sobre Terreno Natural Esp 12 Cm (Mo)</v>
          </cell>
          <cell r="D305" t="str">
            <v>m2</v>
          </cell>
          <cell r="E305">
            <v>0.95</v>
          </cell>
          <cell r="F305">
            <v>602.00661244675314</v>
          </cell>
          <cell r="G305">
            <v>571.90628182441549</v>
          </cell>
          <cell r="H305">
            <v>44044</v>
          </cell>
        </row>
        <row r="307">
          <cell r="A307" t="str">
            <v>T1070</v>
          </cell>
          <cell r="C307" t="str">
            <v>Contrapiso S/Terreno Natural E=12Cm Con Malla</v>
          </cell>
          <cell r="D307" t="str">
            <v>m2</v>
          </cell>
          <cell r="G307">
            <v>1254.9722269704878</v>
          </cell>
          <cell r="H307">
            <v>44044</v>
          </cell>
          <cell r="I307" t="str">
            <v>09 CONTRAPISOS</v>
          </cell>
        </row>
        <row r="308">
          <cell r="B308" t="str">
            <v>I1037</v>
          </cell>
          <cell r="C308" t="str">
            <v>Malla 15X15 6Mm. (6X2.15Mts.) Q84</v>
          </cell>
          <cell r="D308" t="str">
            <v>u</v>
          </cell>
          <cell r="E308">
            <v>8.5271317829457391E-2</v>
          </cell>
          <cell r="F308">
            <v>2056.4050000000002</v>
          </cell>
          <cell r="G308">
            <v>175.35236434108535</v>
          </cell>
          <cell r="H308">
            <v>44044</v>
          </cell>
        </row>
        <row r="309">
          <cell r="B309" t="str">
            <v>I1005</v>
          </cell>
          <cell r="C309" t="str">
            <v>Ayudante</v>
          </cell>
          <cell r="D309" t="str">
            <v>hs</v>
          </cell>
          <cell r="E309">
            <v>0.2</v>
          </cell>
          <cell r="F309">
            <v>468.58057475324659</v>
          </cell>
          <cell r="G309">
            <v>93.716114950649327</v>
          </cell>
          <cell r="H309">
            <v>44044</v>
          </cell>
          <cell r="I309" t="str">
            <v>COLOCACION DE MALLA</v>
          </cell>
        </row>
        <row r="310">
          <cell r="B310" t="str">
            <v>T1068</v>
          </cell>
          <cell r="C310" t="str">
            <v>Contrapiso De Hp Sobre Terreno Esp 12 Cm</v>
          </cell>
          <cell r="D310" t="str">
            <v>m2</v>
          </cell>
          <cell r="E310">
            <v>1</v>
          </cell>
          <cell r="F310">
            <v>985.90374767875312</v>
          </cell>
          <cell r="G310">
            <v>985.90374767875312</v>
          </cell>
          <cell r="H310">
            <v>44044</v>
          </cell>
        </row>
        <row r="312">
          <cell r="A312" t="str">
            <v>T1071</v>
          </cell>
          <cell r="C312" t="str">
            <v>Carpeta De Cemento Impermeable 1:3 + Hidrófugo</v>
          </cell>
          <cell r="D312" t="str">
            <v>m2</v>
          </cell>
          <cell r="G312">
            <v>755.87820499285704</v>
          </cell>
          <cell r="H312">
            <v>44044</v>
          </cell>
          <cell r="I312" t="str">
            <v>10 CARPETAS</v>
          </cell>
        </row>
        <row r="313">
          <cell r="B313" t="str">
            <v>T1025</v>
          </cell>
          <cell r="C313" t="str">
            <v>Mortero 1:3 (Mat)</v>
          </cell>
          <cell r="D313" t="str">
            <v>m3</v>
          </cell>
          <cell r="E313">
            <v>0.03</v>
          </cell>
          <cell r="F313">
            <v>6787.2010500000006</v>
          </cell>
          <cell r="G313">
            <v>203.61603150000002</v>
          </cell>
          <cell r="H313">
            <v>44044</v>
          </cell>
        </row>
        <row r="314">
          <cell r="B314" t="str">
            <v>I1034</v>
          </cell>
          <cell r="C314" t="str">
            <v>Iggam Ceresita Tambor X 200 Litros</v>
          </cell>
          <cell r="D314" t="str">
            <v>u</v>
          </cell>
          <cell r="E314">
            <v>1.2500000000000001E-2</v>
          </cell>
          <cell r="F314">
            <v>33.822299999999998</v>
          </cell>
          <cell r="G314">
            <v>0.42277874999999998</v>
          </cell>
          <cell r="H314">
            <v>44044</v>
          </cell>
        </row>
        <row r="315">
          <cell r="B315" t="str">
            <v>T1291</v>
          </cell>
          <cell r="C315" t="str">
            <v>Ejecución De Carpeta Esp 2 Cm (Mo)</v>
          </cell>
          <cell r="D315" t="str">
            <v>m2</v>
          </cell>
          <cell r="E315">
            <v>1.1000000000000001</v>
          </cell>
          <cell r="F315">
            <v>501.67217703896097</v>
          </cell>
          <cell r="G315">
            <v>551.83939474285705</v>
          </cell>
          <cell r="H315">
            <v>44044</v>
          </cell>
        </row>
        <row r="317">
          <cell r="A317" t="str">
            <v>T1072</v>
          </cell>
          <cell r="C317" t="str">
            <v>Carpeta De Cal Reforzada 1/4:1:4</v>
          </cell>
          <cell r="D317" t="str">
            <v>m2</v>
          </cell>
          <cell r="G317">
            <v>644.97616713896093</v>
          </cell>
          <cell r="H317">
            <v>44044</v>
          </cell>
          <cell r="I317" t="str">
            <v>10 CARPETAS</v>
          </cell>
        </row>
        <row r="318">
          <cell r="B318" t="str">
            <v>T1015</v>
          </cell>
          <cell r="C318" t="str">
            <v xml:space="preserve"> Mortero Mhmr 1/4:1:4 (Mat)</v>
          </cell>
          <cell r="D318" t="str">
            <v>m3</v>
          </cell>
          <cell r="E318">
            <v>0.03</v>
          </cell>
          <cell r="F318">
            <v>4776.7996700000003</v>
          </cell>
          <cell r="G318">
            <v>143.30399009999999</v>
          </cell>
          <cell r="H318">
            <v>44044</v>
          </cell>
        </row>
        <row r="319">
          <cell r="B319" t="str">
            <v>T1291</v>
          </cell>
          <cell r="C319" t="str">
            <v>Ejecución De Carpeta Esp 2 Cm (Mo)</v>
          </cell>
          <cell r="D319" t="str">
            <v>m2</v>
          </cell>
          <cell r="E319">
            <v>1</v>
          </cell>
          <cell r="F319">
            <v>501.67217703896097</v>
          </cell>
          <cell r="G319">
            <v>501.67217703896097</v>
          </cell>
          <cell r="H319">
            <v>44044</v>
          </cell>
        </row>
        <row r="321">
          <cell r="A321" t="str">
            <v>T1073</v>
          </cell>
          <cell r="C321" t="str">
            <v>Colocacion De Piezas De 20X20 Con Klaukol (Mat+Mo)</v>
          </cell>
          <cell r="D321" t="str">
            <v>m2</v>
          </cell>
          <cell r="G321">
            <v>600.5702437056276</v>
          </cell>
          <cell r="H321">
            <v>44044</v>
          </cell>
          <cell r="I321" t="str">
            <v>11 PISOS</v>
          </cell>
        </row>
        <row r="322">
          <cell r="B322" t="str">
            <v>I1040</v>
          </cell>
          <cell r="C322" t="str">
            <v>Klaukol Impermeable Fluido X 30Kg</v>
          </cell>
          <cell r="D322" t="str">
            <v>bolsa</v>
          </cell>
          <cell r="E322">
            <v>0.16666666666666666</v>
          </cell>
          <cell r="F322">
            <v>593.38840000000005</v>
          </cell>
          <cell r="G322">
            <v>98.898066666666665</v>
          </cell>
          <cell r="H322">
            <v>44044</v>
          </cell>
        </row>
        <row r="323">
          <cell r="B323" t="str">
            <v>I1004</v>
          </cell>
          <cell r="C323" t="str">
            <v>Oficial</v>
          </cell>
          <cell r="D323" t="str">
            <v>hs</v>
          </cell>
          <cell r="E323">
            <v>0.5</v>
          </cell>
          <cell r="F323">
            <v>534.76377932467528</v>
          </cell>
          <cell r="G323">
            <v>267.38188966233764</v>
          </cell>
          <cell r="H323">
            <v>44044</v>
          </cell>
        </row>
        <row r="324">
          <cell r="B324" t="str">
            <v>I1005</v>
          </cell>
          <cell r="C324" t="str">
            <v>Ayudante</v>
          </cell>
          <cell r="D324" t="str">
            <v>hs</v>
          </cell>
          <cell r="E324">
            <v>0.5</v>
          </cell>
          <cell r="F324">
            <v>468.58057475324659</v>
          </cell>
          <cell r="G324">
            <v>234.2902873766233</v>
          </cell>
          <cell r="H324">
            <v>44044</v>
          </cell>
        </row>
        <row r="326">
          <cell r="A326" t="str">
            <v>T1074</v>
          </cell>
          <cell r="C326" t="str">
            <v>Colocacion De Piezas De 30X30 Con Klaukol (Mat+Mo)</v>
          </cell>
          <cell r="D326" t="str">
            <v>m2</v>
          </cell>
          <cell r="G326">
            <v>600.5702437056276</v>
          </cell>
          <cell r="H326">
            <v>44044</v>
          </cell>
          <cell r="I326" t="str">
            <v>11 PISOS</v>
          </cell>
        </row>
        <row r="327">
          <cell r="B327" t="str">
            <v>I1040</v>
          </cell>
          <cell r="C327" t="str">
            <v>Klaukol Impermeable Fluido X 30Kg</v>
          </cell>
          <cell r="D327" t="str">
            <v>bolsa</v>
          </cell>
          <cell r="E327">
            <v>0.16666666666666666</v>
          </cell>
          <cell r="F327">
            <v>593.38840000000005</v>
          </cell>
          <cell r="G327">
            <v>98.898066666666665</v>
          </cell>
          <cell r="H327">
            <v>44044</v>
          </cell>
        </row>
        <row r="328">
          <cell r="B328" t="str">
            <v>I1004</v>
          </cell>
          <cell r="C328" t="str">
            <v>Oficial</v>
          </cell>
          <cell r="D328" t="str">
            <v>hs</v>
          </cell>
          <cell r="E328">
            <v>0.5</v>
          </cell>
          <cell r="F328">
            <v>534.76377932467528</v>
          </cell>
          <cell r="G328">
            <v>267.38188966233764</v>
          </cell>
          <cell r="H328">
            <v>44044</v>
          </cell>
        </row>
        <row r="329">
          <cell r="B329" t="str">
            <v>I1005</v>
          </cell>
          <cell r="C329" t="str">
            <v>Ayudante</v>
          </cell>
          <cell r="D329" t="str">
            <v>hs</v>
          </cell>
          <cell r="E329">
            <v>0.5</v>
          </cell>
          <cell r="F329">
            <v>468.58057475324659</v>
          </cell>
          <cell r="G329">
            <v>234.2902873766233</v>
          </cell>
          <cell r="H329">
            <v>44044</v>
          </cell>
        </row>
        <row r="331">
          <cell r="A331" t="str">
            <v>T1075</v>
          </cell>
          <cell r="C331" t="str">
            <v>Colocacion De Piezas De 40X40 Con Klaukol (Mat+Mo)</v>
          </cell>
          <cell r="D331" t="str">
            <v>m2</v>
          </cell>
          <cell r="G331">
            <v>600.5702437056276</v>
          </cell>
          <cell r="H331">
            <v>44044</v>
          </cell>
          <cell r="I331" t="str">
            <v>11 PISOS</v>
          </cell>
        </row>
        <row r="332">
          <cell r="B332" t="str">
            <v>I1040</v>
          </cell>
          <cell r="C332" t="str">
            <v>Klaukol Impermeable Fluido X 30Kg</v>
          </cell>
          <cell r="D332" t="str">
            <v>bolsa</v>
          </cell>
          <cell r="E332">
            <v>0.16666666666666666</v>
          </cell>
          <cell r="F332">
            <v>593.38840000000005</v>
          </cell>
          <cell r="G332">
            <v>98.898066666666665</v>
          </cell>
          <cell r="H332">
            <v>44044</v>
          </cell>
        </row>
        <row r="333">
          <cell r="B333" t="str">
            <v>I1004</v>
          </cell>
          <cell r="C333" t="str">
            <v>Oficial</v>
          </cell>
          <cell r="D333" t="str">
            <v>hs</v>
          </cell>
          <cell r="E333">
            <v>0.5</v>
          </cell>
          <cell r="F333">
            <v>534.76377932467528</v>
          </cell>
          <cell r="G333">
            <v>267.38188966233764</v>
          </cell>
          <cell r="H333">
            <v>44044</v>
          </cell>
        </row>
        <row r="334">
          <cell r="B334" t="str">
            <v>I1005</v>
          </cell>
          <cell r="C334" t="str">
            <v>Ayudante</v>
          </cell>
          <cell r="D334" t="str">
            <v>hs</v>
          </cell>
          <cell r="E334">
            <v>0.5</v>
          </cell>
          <cell r="F334">
            <v>468.58057475324659</v>
          </cell>
          <cell r="G334">
            <v>234.2902873766233</v>
          </cell>
          <cell r="H334">
            <v>44044</v>
          </cell>
        </row>
        <row r="336">
          <cell r="A336" t="str">
            <v>T1076</v>
          </cell>
          <cell r="C336" t="str">
            <v>Colocacion De Piezas De 8,5X17 Con Klaukol (Mat+Mo)</v>
          </cell>
          <cell r="D336" t="str">
            <v>m2</v>
          </cell>
          <cell r="G336">
            <v>1068.6210041835495</v>
          </cell>
          <cell r="H336">
            <v>44044</v>
          </cell>
          <cell r="I336" t="str">
            <v>11 PISOS</v>
          </cell>
        </row>
        <row r="337">
          <cell r="B337" t="str">
            <v>I1040</v>
          </cell>
          <cell r="C337" t="str">
            <v>Klaukol Impermeable Fluido X 30Kg</v>
          </cell>
          <cell r="D337" t="str">
            <v>bolsa</v>
          </cell>
          <cell r="E337">
            <v>0.16666666666666666</v>
          </cell>
          <cell r="F337">
            <v>593.38840000000005</v>
          </cell>
          <cell r="G337">
            <v>98.898066666666665</v>
          </cell>
          <cell r="H337">
            <v>44044</v>
          </cell>
        </row>
        <row r="338">
          <cell r="B338" t="str">
            <v>I1004</v>
          </cell>
          <cell r="C338" t="str">
            <v>Oficial</v>
          </cell>
          <cell r="D338" t="str">
            <v>hs</v>
          </cell>
          <cell r="E338">
            <v>1.2</v>
          </cell>
          <cell r="F338">
            <v>534.76377932467528</v>
          </cell>
          <cell r="G338">
            <v>641.71653518961034</v>
          </cell>
          <cell r="H338">
            <v>44044</v>
          </cell>
        </row>
        <row r="339">
          <cell r="B339" t="str">
            <v>I1005</v>
          </cell>
          <cell r="C339" t="str">
            <v>Ayudante</v>
          </cell>
          <cell r="D339" t="str">
            <v>hs</v>
          </cell>
          <cell r="E339">
            <v>0.7</v>
          </cell>
          <cell r="F339">
            <v>468.58057475324659</v>
          </cell>
          <cell r="G339">
            <v>328.00640232727261</v>
          </cell>
          <cell r="H339">
            <v>44044</v>
          </cell>
        </row>
        <row r="341">
          <cell r="A341" t="str">
            <v>T1077</v>
          </cell>
          <cell r="C341" t="str">
            <v>Cordon Nuevo De Hormigon Armado</v>
          </cell>
          <cell r="D341" t="str">
            <v>ml</v>
          </cell>
          <cell r="G341">
            <v>792.07218676696095</v>
          </cell>
          <cell r="H341">
            <v>44044</v>
          </cell>
          <cell r="I341" t="str">
            <v>11 PISOS</v>
          </cell>
        </row>
        <row r="342">
          <cell r="B342" t="str">
            <v>I1019</v>
          </cell>
          <cell r="C342" t="str">
            <v>Hormigon Elaborado H30</v>
          </cell>
          <cell r="D342" t="str">
            <v>m3</v>
          </cell>
          <cell r="E342">
            <v>4.0000000000000008E-2</v>
          </cell>
          <cell r="F342">
            <v>6320</v>
          </cell>
          <cell r="G342">
            <v>252.80000000000004</v>
          </cell>
          <cell r="H342">
            <v>44044</v>
          </cell>
        </row>
        <row r="343">
          <cell r="B343" t="str">
            <v>I1039</v>
          </cell>
          <cell r="C343" t="str">
            <v>Acero  Adn420 Diam 8 Mm</v>
          </cell>
          <cell r="D343" t="str">
            <v>ton</v>
          </cell>
          <cell r="E343">
            <v>4.8000000000000012E-4</v>
          </cell>
          <cell r="F343">
            <v>78333.353600000002</v>
          </cell>
          <cell r="G343">
            <v>37.600009728000011</v>
          </cell>
          <cell r="H343">
            <v>44044</v>
          </cell>
        </row>
        <row r="344">
          <cell r="B344" t="str">
            <v>I1004</v>
          </cell>
          <cell r="C344" t="str">
            <v>Oficial</v>
          </cell>
          <cell r="D344" t="str">
            <v>hs</v>
          </cell>
          <cell r="E344">
            <v>0.5</v>
          </cell>
          <cell r="F344">
            <v>534.76377932467528</v>
          </cell>
          <cell r="G344">
            <v>267.38188966233764</v>
          </cell>
          <cell r="H344">
            <v>44044</v>
          </cell>
        </row>
        <row r="345">
          <cell r="B345" t="str">
            <v>I1005</v>
          </cell>
          <cell r="C345" t="str">
            <v>Ayudante</v>
          </cell>
          <cell r="D345" t="str">
            <v>hs</v>
          </cell>
          <cell r="E345">
            <v>0.5</v>
          </cell>
          <cell r="F345">
            <v>468.58057475324659</v>
          </cell>
          <cell r="G345">
            <v>234.2902873766233</v>
          </cell>
          <cell r="H345">
            <v>44044</v>
          </cell>
        </row>
        <row r="347">
          <cell r="A347" t="str">
            <v>T1078</v>
          </cell>
          <cell r="C347" t="str">
            <v>Tierra Negra</v>
          </cell>
          <cell r="D347" t="str">
            <v>m3</v>
          </cell>
          <cell r="G347">
            <v>336.68347311168827</v>
          </cell>
          <cell r="H347">
            <v>42736</v>
          </cell>
          <cell r="I347" t="str">
            <v>11 PISOS</v>
          </cell>
        </row>
        <row r="348">
          <cell r="B348" t="str">
            <v>I1051</v>
          </cell>
          <cell r="C348" t="str">
            <v>Tierra Negra En Cantera X M3</v>
          </cell>
          <cell r="D348" t="str">
            <v>m3</v>
          </cell>
          <cell r="E348">
            <v>0.2</v>
          </cell>
          <cell r="F348">
            <v>840.90909999999997</v>
          </cell>
          <cell r="G348">
            <v>168.18182000000002</v>
          </cell>
          <cell r="H348">
            <v>44044</v>
          </cell>
        </row>
        <row r="349">
          <cell r="B349" t="str">
            <v>I1052</v>
          </cell>
          <cell r="C349" t="str">
            <v>Transporte De Tierra 35 A 40 Km</v>
          </cell>
          <cell r="D349" t="str">
            <v>m3</v>
          </cell>
          <cell r="E349">
            <v>0.2</v>
          </cell>
          <cell r="F349">
            <v>90</v>
          </cell>
          <cell r="G349">
            <v>18</v>
          </cell>
          <cell r="H349">
            <v>42736</v>
          </cell>
        </row>
        <row r="350">
          <cell r="B350" t="str">
            <v>I1004</v>
          </cell>
          <cell r="C350" t="str">
            <v>Oficial</v>
          </cell>
          <cell r="D350" t="str">
            <v>hs</v>
          </cell>
          <cell r="E350">
            <v>0.15</v>
          </cell>
          <cell r="F350">
            <v>534.76377932467528</v>
          </cell>
          <cell r="G350">
            <v>80.214566898701293</v>
          </cell>
          <cell r="H350">
            <v>44044</v>
          </cell>
        </row>
        <row r="351">
          <cell r="B351" t="str">
            <v>I1005</v>
          </cell>
          <cell r="C351" t="str">
            <v>Ayudante</v>
          </cell>
          <cell r="D351" t="str">
            <v>hs</v>
          </cell>
          <cell r="E351">
            <v>0.15</v>
          </cell>
          <cell r="F351">
            <v>468.58057475324659</v>
          </cell>
          <cell r="G351">
            <v>70.287086212986992</v>
          </cell>
          <cell r="H351">
            <v>44044</v>
          </cell>
        </row>
        <row r="353">
          <cell r="A353" t="str">
            <v>T1079</v>
          </cell>
          <cell r="C353" t="str">
            <v>Cesped 4 Estaciones Sembrado A Boleo</v>
          </cell>
          <cell r="D353" t="str">
            <v>m2</v>
          </cell>
          <cell r="G353">
            <v>75.24644247532467</v>
          </cell>
          <cell r="H353">
            <v>44044</v>
          </cell>
          <cell r="I353" t="str">
            <v>11 PISOS</v>
          </cell>
        </row>
        <row r="354">
          <cell r="B354" t="str">
            <v>I1053</v>
          </cell>
          <cell r="C354" t="str">
            <v>Semilla Para Cesped X 25 Kg</v>
          </cell>
          <cell r="D354" t="str">
            <v>kg</v>
          </cell>
          <cell r="E354">
            <v>0.15</v>
          </cell>
          <cell r="F354">
            <v>189.2559</v>
          </cell>
          <cell r="G354">
            <v>28.388385</v>
          </cell>
          <cell r="H354">
            <v>44044</v>
          </cell>
        </row>
        <row r="355">
          <cell r="B355" t="str">
            <v>I1005</v>
          </cell>
          <cell r="C355" t="str">
            <v>Ayudante</v>
          </cell>
          <cell r="D355" t="str">
            <v>hs</v>
          </cell>
          <cell r="E355">
            <v>0.1</v>
          </cell>
          <cell r="F355">
            <v>468.58057475324659</v>
          </cell>
          <cell r="G355">
            <v>46.858057475324664</v>
          </cell>
          <cell r="H355">
            <v>44044</v>
          </cell>
        </row>
        <row r="357">
          <cell r="A357" t="str">
            <v>T1080</v>
          </cell>
          <cell r="C357" t="str">
            <v>Piso Baldosa Cementicia 30X40 Textura Rustica</v>
          </cell>
          <cell r="D357" t="str">
            <v>m2</v>
          </cell>
          <cell r="G357">
            <v>501.10532832000001</v>
          </cell>
          <cell r="H357">
            <v>42248</v>
          </cell>
          <cell r="I357" t="str">
            <v>11 PISOS</v>
          </cell>
        </row>
        <row r="358">
          <cell r="B358" t="str">
            <v>I1048</v>
          </cell>
          <cell r="C358" t="str">
            <v>Baldosa Cementicia Textura Rustica  40X30</v>
          </cell>
          <cell r="D358" t="str">
            <v>m2</v>
          </cell>
          <cell r="E358">
            <v>1.05</v>
          </cell>
          <cell r="F358">
            <v>260</v>
          </cell>
          <cell r="G358">
            <v>273</v>
          </cell>
          <cell r="H358">
            <v>42705</v>
          </cell>
        </row>
        <row r="359">
          <cell r="B359" t="str">
            <v>T1022</v>
          </cell>
          <cell r="C359" t="str">
            <v>Mortero 1/4:1:4 (Mat)</v>
          </cell>
          <cell r="D359" t="str">
            <v>m3</v>
          </cell>
          <cell r="E359">
            <v>0.04</v>
          </cell>
          <cell r="F359">
            <v>4446.8470729999999</v>
          </cell>
          <cell r="G359">
            <v>177.87388292</v>
          </cell>
          <cell r="H359">
            <v>44044</v>
          </cell>
        </row>
        <row r="360">
          <cell r="B360" t="str">
            <v>T1013</v>
          </cell>
          <cell r="C360" t="str">
            <v xml:space="preserve"> Mortero Mc 1:4 (Mat)</v>
          </cell>
          <cell r="D360" t="str">
            <v>m3</v>
          </cell>
          <cell r="E360">
            <v>5.0000000000000001E-3</v>
          </cell>
          <cell r="F360">
            <v>5446.2890800000005</v>
          </cell>
          <cell r="G360">
            <v>27.231445400000002</v>
          </cell>
          <cell r="H360">
            <v>44044</v>
          </cell>
        </row>
        <row r="361">
          <cell r="B361" t="str">
            <v>I1045</v>
          </cell>
          <cell r="C361" t="str">
            <v>Colocacion De Baldosa</v>
          </cell>
          <cell r="D361" t="str">
            <v>m2</v>
          </cell>
          <cell r="E361">
            <v>1</v>
          </cell>
          <cell r="F361">
            <v>23</v>
          </cell>
          <cell r="G361">
            <v>23</v>
          </cell>
          <cell r="H361">
            <v>42248</v>
          </cell>
        </row>
        <row r="363">
          <cell r="A363" t="str">
            <v>T1081</v>
          </cell>
          <cell r="C363" t="str">
            <v>Piso Baldosa Calcarea Para Vereda</v>
          </cell>
          <cell r="D363" t="str">
            <v>m2</v>
          </cell>
          <cell r="G363">
            <v>252.60338292</v>
          </cell>
          <cell r="H363">
            <v>1</v>
          </cell>
          <cell r="I363" t="str">
            <v>11 PISOS</v>
          </cell>
        </row>
        <row r="364">
          <cell r="B364" t="str">
            <v>T1022</v>
          </cell>
          <cell r="C364" t="str">
            <v>Mortero 1/4:1:4 (Mat)</v>
          </cell>
          <cell r="D364" t="str">
            <v>m3</v>
          </cell>
          <cell r="E364">
            <v>0.04</v>
          </cell>
          <cell r="F364">
            <v>4446.8470729999999</v>
          </cell>
          <cell r="G364">
            <v>177.87388292</v>
          </cell>
          <cell r="H364">
            <v>44044</v>
          </cell>
        </row>
        <row r="365">
          <cell r="B365" t="str">
            <v>I1043</v>
          </cell>
          <cell r="C365" t="str">
            <v>Baldosa Calcarea Para Vereda 20X20</v>
          </cell>
          <cell r="D365" t="str">
            <v>m2</v>
          </cell>
          <cell r="E365">
            <v>1.05</v>
          </cell>
          <cell r="F365">
            <v>62.99</v>
          </cell>
          <cell r="G365">
            <v>66.139499999999998</v>
          </cell>
          <cell r="H365">
            <v>1</v>
          </cell>
        </row>
        <row r="366">
          <cell r="B366" t="str">
            <v>I1044</v>
          </cell>
          <cell r="C366" t="str">
            <v>Colocacion De Baldosa Vereda</v>
          </cell>
          <cell r="D366" t="str">
            <v>m2</v>
          </cell>
          <cell r="E366">
            <v>1</v>
          </cell>
          <cell r="F366">
            <v>8.59</v>
          </cell>
          <cell r="G366">
            <v>8.59</v>
          </cell>
          <cell r="H366">
            <v>1</v>
          </cell>
        </row>
        <row r="368">
          <cell r="A368" t="str">
            <v>T1082</v>
          </cell>
          <cell r="C368" t="str">
            <v>Piso Ceramico 20X20 Junta Fina Empastinada</v>
          </cell>
          <cell r="D368" t="str">
            <v>m2</v>
          </cell>
          <cell r="G368">
            <v>767.60949870562763</v>
          </cell>
          <cell r="H368">
            <v>42948</v>
          </cell>
          <cell r="I368" t="str">
            <v>11 PISOS</v>
          </cell>
        </row>
        <row r="369">
          <cell r="B369" t="str">
            <v>I1047</v>
          </cell>
          <cell r="C369" t="str">
            <v>Ceramica Esmaltada 20X20 Cerro Negro</v>
          </cell>
          <cell r="D369" t="str">
            <v>m2</v>
          </cell>
          <cell r="E369">
            <v>1.05</v>
          </cell>
          <cell r="F369">
            <v>135</v>
          </cell>
          <cell r="G369">
            <v>141.75</v>
          </cell>
          <cell r="H369">
            <v>42948</v>
          </cell>
        </row>
        <row r="370">
          <cell r="B370" t="str">
            <v>I1041</v>
          </cell>
          <cell r="C370" t="str">
            <v>Klaukol Pastina Mercurio X 5 Kg.</v>
          </cell>
          <cell r="D370" t="str">
            <v>bolsa</v>
          </cell>
          <cell r="E370">
            <v>0.05</v>
          </cell>
          <cell r="F370">
            <v>505.7851</v>
          </cell>
          <cell r="G370">
            <v>25.289255000000001</v>
          </cell>
          <cell r="H370">
            <v>44044</v>
          </cell>
        </row>
        <row r="371">
          <cell r="B371" t="str">
            <v>T1073</v>
          </cell>
          <cell r="C371" t="str">
            <v>Colocacion De Piezas De 20X20 Con Klaukol (Mat+Mo)</v>
          </cell>
          <cell r="D371" t="str">
            <v>m2</v>
          </cell>
          <cell r="E371">
            <v>1</v>
          </cell>
          <cell r="F371">
            <v>600.5702437056276</v>
          </cell>
          <cell r="G371">
            <v>600.5702437056276</v>
          </cell>
          <cell r="H371">
            <v>44044</v>
          </cell>
        </row>
        <row r="373">
          <cell r="A373" t="str">
            <v>T1083</v>
          </cell>
          <cell r="C373" t="str">
            <v>Piso Ceramico 30X30 Junta Fina Empastinada</v>
          </cell>
          <cell r="D373" t="str">
            <v>m2</v>
          </cell>
          <cell r="G373">
            <v>794.0516477056276</v>
          </cell>
          <cell r="H373">
            <v>42948</v>
          </cell>
          <cell r="I373" t="str">
            <v>11 PISOS</v>
          </cell>
        </row>
        <row r="374">
          <cell r="B374" t="str">
            <v>I1046</v>
          </cell>
          <cell r="C374" t="str">
            <v>Ceramico Alberdi 30X30 Rojo Liso</v>
          </cell>
          <cell r="D374" t="str">
            <v>m2</v>
          </cell>
          <cell r="E374">
            <v>1.05</v>
          </cell>
          <cell r="F374">
            <v>165</v>
          </cell>
          <cell r="G374">
            <v>173.25</v>
          </cell>
          <cell r="H374">
            <v>42948</v>
          </cell>
        </row>
        <row r="375">
          <cell r="B375" t="str">
            <v>I1041</v>
          </cell>
          <cell r="C375" t="str">
            <v>Klaukol Pastina Mercurio X 5 Kg.</v>
          </cell>
          <cell r="D375" t="str">
            <v>bolsa</v>
          </cell>
          <cell r="E375">
            <v>0.04</v>
          </cell>
          <cell r="F375">
            <v>505.7851</v>
          </cell>
          <cell r="G375">
            <v>20.231404000000001</v>
          </cell>
          <cell r="H375">
            <v>44044</v>
          </cell>
        </row>
        <row r="376">
          <cell r="B376" t="str">
            <v>T1074</v>
          </cell>
          <cell r="C376" t="str">
            <v>Colocacion De Piezas De 30X30 Con Klaukol (Mat+Mo)</v>
          </cell>
          <cell r="D376" t="str">
            <v>m2</v>
          </cell>
          <cell r="E376">
            <v>1</v>
          </cell>
          <cell r="F376">
            <v>600.5702437056276</v>
          </cell>
          <cell r="G376">
            <v>600.5702437056276</v>
          </cell>
          <cell r="H376">
            <v>44044</v>
          </cell>
        </row>
        <row r="378">
          <cell r="A378" t="str">
            <v>T1084</v>
          </cell>
          <cell r="C378" t="str">
            <v>Piso Cemento Alisado</v>
          </cell>
          <cell r="D378" t="str">
            <v>m2</v>
          </cell>
          <cell r="E378">
            <v>12</v>
          </cell>
          <cell r="G378">
            <v>738.73302034155836</v>
          </cell>
          <cell r="H378">
            <v>44044</v>
          </cell>
          <cell r="I378" t="str">
            <v>11 PISOS</v>
          </cell>
        </row>
        <row r="379">
          <cell r="B379" t="str">
            <v>I1004</v>
          </cell>
          <cell r="C379" t="str">
            <v>Oficial</v>
          </cell>
          <cell r="D379" t="str">
            <v>hs</v>
          </cell>
          <cell r="E379">
            <v>0.53333333333333333</v>
          </cell>
          <cell r="F379">
            <v>534.76377932467528</v>
          </cell>
          <cell r="G379">
            <v>285.20734897316015</v>
          </cell>
          <cell r="H379">
            <v>44044</v>
          </cell>
          <cell r="I379" t="str">
            <v>12m2/día</v>
          </cell>
        </row>
        <row r="380">
          <cell r="B380" t="str">
            <v>I1005</v>
          </cell>
          <cell r="C380" t="str">
            <v>Ayudante</v>
          </cell>
          <cell r="D380" t="str">
            <v>hs</v>
          </cell>
          <cell r="E380">
            <v>0.53333333333333333</v>
          </cell>
          <cell r="F380">
            <v>468.58057475324659</v>
          </cell>
          <cell r="G380">
            <v>249.90963986839819</v>
          </cell>
          <cell r="H380">
            <v>44044</v>
          </cell>
        </row>
        <row r="381">
          <cell r="B381" t="str">
            <v>T1025</v>
          </cell>
          <cell r="C381" t="str">
            <v>Mortero 1:3 (Mat)</v>
          </cell>
          <cell r="D381" t="str">
            <v>m3</v>
          </cell>
          <cell r="E381">
            <v>0.03</v>
          </cell>
          <cell r="F381">
            <v>6787.2010500000006</v>
          </cell>
          <cell r="G381">
            <v>203.61603150000002</v>
          </cell>
          <cell r="H381">
            <v>44044</v>
          </cell>
        </row>
        <row r="383">
          <cell r="A383" t="str">
            <v>T1085</v>
          </cell>
          <cell r="C383" t="str">
            <v>Mosaico Calcareo</v>
          </cell>
          <cell r="D383" t="str">
            <v>m2</v>
          </cell>
          <cell r="G383">
            <v>1093.1352461089612</v>
          </cell>
          <cell r="H383">
            <v>44044</v>
          </cell>
          <cell r="I383" t="str">
            <v>11 PISOS</v>
          </cell>
        </row>
        <row r="384">
          <cell r="B384" t="str">
            <v>I1050</v>
          </cell>
          <cell r="C384" t="str">
            <v>Mosaico Cementicio 40 X 40 Liso</v>
          </cell>
          <cell r="D384" t="str">
            <v>m2</v>
          </cell>
          <cell r="E384">
            <v>1.1000000000000001</v>
          </cell>
          <cell r="F384">
            <v>409.09089999999998</v>
          </cell>
          <cell r="G384">
            <v>449.99999000000003</v>
          </cell>
          <cell r="H384">
            <v>44044</v>
          </cell>
        </row>
        <row r="385">
          <cell r="B385" t="str">
            <v>T1019</v>
          </cell>
          <cell r="C385" t="str">
            <v xml:space="preserve"> Mortero Mhr 1/4:1:4 (Mat)</v>
          </cell>
          <cell r="D385" t="str">
            <v>m3</v>
          </cell>
          <cell r="E385">
            <v>0.03</v>
          </cell>
          <cell r="F385">
            <v>4715.4359690000001</v>
          </cell>
          <cell r="G385">
            <v>141.46307906999999</v>
          </cell>
          <cell r="H385">
            <v>44044</v>
          </cell>
        </row>
        <row r="386">
          <cell r="B386" t="str">
            <v>I1004</v>
          </cell>
          <cell r="C386" t="str">
            <v>Oficial</v>
          </cell>
          <cell r="D386" t="str">
            <v>hs</v>
          </cell>
          <cell r="E386">
            <v>0.5</v>
          </cell>
          <cell r="F386">
            <v>534.76377932467528</v>
          </cell>
          <cell r="G386">
            <v>267.38188966233764</v>
          </cell>
          <cell r="H386">
            <v>44044</v>
          </cell>
        </row>
        <row r="387">
          <cell r="B387" t="str">
            <v>I1005</v>
          </cell>
          <cell r="C387" t="str">
            <v>Ayudante</v>
          </cell>
          <cell r="D387" t="str">
            <v>hs</v>
          </cell>
          <cell r="E387">
            <v>0.5</v>
          </cell>
          <cell r="F387">
            <v>468.58057475324659</v>
          </cell>
          <cell r="G387">
            <v>234.2902873766233</v>
          </cell>
          <cell r="H387">
            <v>44044</v>
          </cell>
        </row>
        <row r="389">
          <cell r="A389" t="str">
            <v>T1086</v>
          </cell>
          <cell r="C389" t="str">
            <v>Porcellanato Pulido 40X40</v>
          </cell>
          <cell r="D389" t="str">
            <v>m2</v>
          </cell>
          <cell r="G389">
            <v>980.85120370562765</v>
          </cell>
          <cell r="H389">
            <v>44044</v>
          </cell>
          <cell r="I389" t="str">
            <v>11 PISOS</v>
          </cell>
        </row>
        <row r="390">
          <cell r="B390" t="str">
            <v>I1054</v>
          </cell>
          <cell r="C390" t="str">
            <v>Porcellanato 40X40</v>
          </cell>
          <cell r="D390" t="str">
            <v>m2</v>
          </cell>
          <cell r="E390">
            <v>1</v>
          </cell>
          <cell r="F390">
            <v>215.15700000000001</v>
          </cell>
          <cell r="G390">
            <v>215.15700000000001</v>
          </cell>
          <cell r="H390">
            <v>44044</v>
          </cell>
        </row>
        <row r="391">
          <cell r="B391" t="str">
            <v>T1075</v>
          </cell>
          <cell r="C391" t="str">
            <v>Colocacion De Piezas De 40X40 Con Klaukol (Mat+Mo)</v>
          </cell>
          <cell r="D391" t="str">
            <v>m2</v>
          </cell>
          <cell r="E391">
            <v>1</v>
          </cell>
          <cell r="F391">
            <v>600.5702437056276</v>
          </cell>
          <cell r="G391">
            <v>600.5702437056276</v>
          </cell>
          <cell r="H391">
            <v>44044</v>
          </cell>
        </row>
        <row r="392">
          <cell r="B392" t="str">
            <v>I1042</v>
          </cell>
          <cell r="C392" t="str">
            <v>Klaukol Pastina P/Porcel.Gris Plomo X 5 Kg.</v>
          </cell>
          <cell r="D392" t="str">
            <v>bolsa</v>
          </cell>
          <cell r="E392">
            <v>0.2</v>
          </cell>
          <cell r="F392">
            <v>825.61980000000005</v>
          </cell>
          <cell r="G392">
            <v>165.12396000000001</v>
          </cell>
          <cell r="H392">
            <v>44044</v>
          </cell>
        </row>
        <row r="394">
          <cell r="A394" t="str">
            <v>T1087</v>
          </cell>
          <cell r="C394" t="str">
            <v>Piso De Cemento Con Color</v>
          </cell>
          <cell r="D394" t="str">
            <v>m2</v>
          </cell>
          <cell r="G394">
            <v>1080.6283490445867</v>
          </cell>
          <cell r="H394">
            <v>44044</v>
          </cell>
          <cell r="I394" t="str">
            <v>11 PISOS</v>
          </cell>
        </row>
        <row r="395">
          <cell r="B395" t="str">
            <v>T1084</v>
          </cell>
          <cell r="C395" t="str">
            <v>Piso Cemento Alisado</v>
          </cell>
          <cell r="D395" t="str">
            <v>m2</v>
          </cell>
          <cell r="E395">
            <v>1.05</v>
          </cell>
          <cell r="F395">
            <v>738.73302034155836</v>
          </cell>
          <cell r="G395">
            <v>775.66967135863626</v>
          </cell>
          <cell r="H395">
            <v>44044</v>
          </cell>
        </row>
        <row r="396">
          <cell r="B396" t="str">
            <v>I1049</v>
          </cell>
          <cell r="C396" t="str">
            <v>Ferrite Color Negro</v>
          </cell>
          <cell r="D396" t="str">
            <v>kg</v>
          </cell>
          <cell r="E396">
            <v>1</v>
          </cell>
          <cell r="F396">
            <v>304.95867768595042</v>
          </cell>
          <cell r="G396">
            <v>304.95867768595042</v>
          </cell>
          <cell r="H396">
            <v>44044</v>
          </cell>
        </row>
        <row r="398">
          <cell r="A398" t="str">
            <v>T1088</v>
          </cell>
          <cell r="C398" t="str">
            <v>Zocalo De Madera</v>
          </cell>
          <cell r="D398" t="str">
            <v>m3</v>
          </cell>
          <cell r="G398">
            <v>195.79804540779222</v>
          </cell>
          <cell r="H398">
            <v>44044</v>
          </cell>
          <cell r="I398" t="str">
            <v>12 ZOCALOS</v>
          </cell>
        </row>
        <row r="399">
          <cell r="B399" t="str">
            <v>I1055</v>
          </cell>
          <cell r="C399" t="str">
            <v>Zocalo De Madera</v>
          </cell>
          <cell r="D399" t="str">
            <v>ml</v>
          </cell>
          <cell r="E399">
            <v>1.1000000000000001</v>
          </cell>
          <cell r="F399">
            <v>86.7851</v>
          </cell>
          <cell r="G399">
            <v>95.463610000000003</v>
          </cell>
          <cell r="H399">
            <v>44044</v>
          </cell>
        </row>
        <row r="400">
          <cell r="B400" t="str">
            <v>I1004</v>
          </cell>
          <cell r="C400" t="str">
            <v>Oficial</v>
          </cell>
          <cell r="D400" t="str">
            <v>hs</v>
          </cell>
          <cell r="E400">
            <v>0.1</v>
          </cell>
          <cell r="F400">
            <v>534.76377932467528</v>
          </cell>
          <cell r="G400">
            <v>53.476377932467528</v>
          </cell>
          <cell r="H400">
            <v>44044</v>
          </cell>
        </row>
        <row r="401">
          <cell r="B401" t="str">
            <v>I1005</v>
          </cell>
          <cell r="C401" t="str">
            <v>Ayudante</v>
          </cell>
          <cell r="D401" t="str">
            <v>hs</v>
          </cell>
          <cell r="E401">
            <v>0.1</v>
          </cell>
          <cell r="F401">
            <v>468.58057475324659</v>
          </cell>
          <cell r="G401">
            <v>46.858057475324664</v>
          </cell>
          <cell r="H401">
            <v>44044</v>
          </cell>
        </row>
        <row r="403">
          <cell r="A403" t="str">
            <v>T1089</v>
          </cell>
          <cell r="C403" t="str">
            <v>Zocalo Cerámico 10 X 20</v>
          </cell>
          <cell r="D403" t="str">
            <v>ml</v>
          </cell>
          <cell r="G403">
            <v>209.04681500415583</v>
          </cell>
          <cell r="H403">
            <v>42948</v>
          </cell>
          <cell r="I403" t="str">
            <v>12 ZOCALOS</v>
          </cell>
        </row>
        <row r="404">
          <cell r="B404" t="str">
            <v>I1056</v>
          </cell>
          <cell r="C404" t="str">
            <v>Zocalo Cerámico</v>
          </cell>
          <cell r="D404" t="str">
            <v>ml</v>
          </cell>
          <cell r="E404">
            <v>1.1000000000000001</v>
          </cell>
          <cell r="F404">
            <v>40</v>
          </cell>
          <cell r="G404">
            <v>44</v>
          </cell>
          <cell r="H404">
            <v>42948</v>
          </cell>
        </row>
        <row r="405">
          <cell r="B405" t="str">
            <v>I1040</v>
          </cell>
          <cell r="C405" t="str">
            <v>Klaukol Impermeable Fluido X 30Kg</v>
          </cell>
          <cell r="D405" t="str">
            <v>bolsa</v>
          </cell>
          <cell r="E405">
            <v>0.08</v>
          </cell>
          <cell r="F405">
            <v>593.38840000000005</v>
          </cell>
          <cell r="G405">
            <v>47.471072000000007</v>
          </cell>
          <cell r="H405">
            <v>44044</v>
          </cell>
        </row>
        <row r="406">
          <cell r="B406" t="str">
            <v>I1041</v>
          </cell>
          <cell r="C406" t="str">
            <v>Klaukol Pastina Mercurio X 5 Kg.</v>
          </cell>
          <cell r="D406" t="str">
            <v>bolsa</v>
          </cell>
          <cell r="E406">
            <v>0.05</v>
          </cell>
          <cell r="F406">
            <v>505.7851</v>
          </cell>
          <cell r="G406">
            <v>25.289255000000001</v>
          </cell>
          <cell r="H406">
            <v>44044</v>
          </cell>
        </row>
        <row r="407">
          <cell r="B407" t="str">
            <v>I1004</v>
          </cell>
          <cell r="C407" t="str">
            <v>Oficial</v>
          </cell>
          <cell r="D407" t="str">
            <v>hs</v>
          </cell>
          <cell r="E407">
            <v>0.12</v>
          </cell>
          <cell r="F407">
            <v>534.76377932467528</v>
          </cell>
          <cell r="G407">
            <v>64.171653518961037</v>
          </cell>
          <cell r="H407">
            <v>44044</v>
          </cell>
        </row>
        <row r="408">
          <cell r="B408" t="str">
            <v>I1005</v>
          </cell>
          <cell r="C408" t="str">
            <v>Ayudante</v>
          </cell>
          <cell r="D408" t="str">
            <v>hs</v>
          </cell>
          <cell r="E408">
            <v>0.06</v>
          </cell>
          <cell r="F408">
            <v>468.58057475324659</v>
          </cell>
          <cell r="G408">
            <v>28.114834485194795</v>
          </cell>
          <cell r="H408">
            <v>44044</v>
          </cell>
        </row>
        <row r="410">
          <cell r="A410" t="str">
            <v>T1090</v>
          </cell>
          <cell r="C410" t="str">
            <v>Zocalo De Cemento</v>
          </cell>
          <cell r="D410" t="str">
            <v>ml</v>
          </cell>
          <cell r="G410">
            <v>522.03378018896092</v>
          </cell>
          <cell r="H410">
            <v>44044</v>
          </cell>
          <cell r="I410" t="str">
            <v>12 ZOCALOS</v>
          </cell>
        </row>
        <row r="411">
          <cell r="B411" t="str">
            <v>T1025</v>
          </cell>
          <cell r="C411" t="str">
            <v>Mortero 1:3 (Mat)</v>
          </cell>
          <cell r="D411" t="str">
            <v>m3</v>
          </cell>
          <cell r="E411">
            <v>3.0000000000000001E-3</v>
          </cell>
          <cell r="F411">
            <v>6787.2010500000006</v>
          </cell>
          <cell r="G411">
            <v>20.361603150000001</v>
          </cell>
          <cell r="H411">
            <v>44044</v>
          </cell>
        </row>
        <row r="412">
          <cell r="B412" t="str">
            <v>I1004</v>
          </cell>
          <cell r="C412" t="str">
            <v>Oficial</v>
          </cell>
          <cell r="D412" t="str">
            <v>hs</v>
          </cell>
          <cell r="E412">
            <v>0.5</v>
          </cell>
          <cell r="F412">
            <v>534.76377932467528</v>
          </cell>
          <cell r="G412">
            <v>267.38188966233764</v>
          </cell>
          <cell r="H412">
            <v>44044</v>
          </cell>
        </row>
        <row r="413">
          <cell r="B413" t="str">
            <v>I1005</v>
          </cell>
          <cell r="C413" t="str">
            <v>Ayudante</v>
          </cell>
          <cell r="D413" t="str">
            <v>hs</v>
          </cell>
          <cell r="E413">
            <v>0.5</v>
          </cell>
          <cell r="F413">
            <v>468.58057475324659</v>
          </cell>
          <cell r="G413">
            <v>234.2902873766233</v>
          </cell>
          <cell r="H413">
            <v>44044</v>
          </cell>
        </row>
        <row r="415">
          <cell r="A415" t="str">
            <v>T1091</v>
          </cell>
          <cell r="C415" t="str">
            <v>Zocalo De Cemento En Escaleras Rampante</v>
          </cell>
          <cell r="D415" t="str">
            <v>ml</v>
          </cell>
          <cell r="G415">
            <v>705.1783670425973</v>
          </cell>
          <cell r="H415">
            <v>44044</v>
          </cell>
          <cell r="I415" t="str">
            <v>12 ZOCALOS</v>
          </cell>
        </row>
        <row r="416">
          <cell r="B416" t="str">
            <v>T1013</v>
          </cell>
          <cell r="C416" t="str">
            <v xml:space="preserve"> Mortero Mc 1:4 (Mat)</v>
          </cell>
          <cell r="D416" t="str">
            <v>m3</v>
          </cell>
          <cell r="E416">
            <v>3.0000000000000001E-3</v>
          </cell>
          <cell r="F416">
            <v>5446.2890800000005</v>
          </cell>
          <cell r="G416">
            <v>16.338867240000003</v>
          </cell>
          <cell r="H416">
            <v>44044</v>
          </cell>
        </row>
        <row r="417">
          <cell r="B417" t="str">
            <v>I1004</v>
          </cell>
          <cell r="C417" t="str">
            <v>Oficial</v>
          </cell>
          <cell r="D417" t="str">
            <v>hs</v>
          </cell>
          <cell r="E417">
            <v>0.85</v>
          </cell>
          <cell r="F417">
            <v>534.76377932467528</v>
          </cell>
          <cell r="G417">
            <v>454.54921242597396</v>
          </cell>
          <cell r="H417">
            <v>44044</v>
          </cell>
        </row>
        <row r="418">
          <cell r="B418" t="str">
            <v>I1005</v>
          </cell>
          <cell r="C418" t="str">
            <v>Ayudante</v>
          </cell>
          <cell r="D418" t="str">
            <v>hs</v>
          </cell>
          <cell r="E418">
            <v>0.5</v>
          </cell>
          <cell r="F418">
            <v>468.58057475324659</v>
          </cell>
          <cell r="G418">
            <v>234.2902873766233</v>
          </cell>
          <cell r="H418">
            <v>44044</v>
          </cell>
        </row>
        <row r="420">
          <cell r="A420" t="str">
            <v>T1092</v>
          </cell>
          <cell r="C420" t="str">
            <v>Cielorraso Suspendido Durlock Placa Normal 9.5 Mm (Mat + Mo)</v>
          </cell>
          <cell r="D420" t="str">
            <v>m2</v>
          </cell>
          <cell r="G420">
            <v>1426.1197175541856</v>
          </cell>
          <cell r="H420">
            <v>44044</v>
          </cell>
          <cell r="I420" t="str">
            <v>DURLOCK</v>
          </cell>
        </row>
        <row r="421">
          <cell r="B421" t="str">
            <v>I1059</v>
          </cell>
          <cell r="C421" t="str">
            <v>Solera  35 Mm X 2,60 M. Esp 0.52</v>
          </cell>
          <cell r="D421" t="str">
            <v>u</v>
          </cell>
          <cell r="E421">
            <v>0.46153846153846151</v>
          </cell>
          <cell r="F421">
            <v>202.47929999999999</v>
          </cell>
          <cell r="G421">
            <v>93.451984615384603</v>
          </cell>
          <cell r="H421">
            <v>44044</v>
          </cell>
          <cell r="I421" t="str">
            <v>1 A 1,3 ML/M2</v>
          </cell>
        </row>
        <row r="422">
          <cell r="B422" t="str">
            <v>I1060</v>
          </cell>
          <cell r="C422" t="str">
            <v>Montante De 34 Mm X 2.60 Esp 0.52</v>
          </cell>
          <cell r="D422" t="str">
            <v>u</v>
          </cell>
          <cell r="E422">
            <v>1.2692307692307692</v>
          </cell>
          <cell r="F422">
            <v>202.47929999999999</v>
          </cell>
          <cell r="G422">
            <v>256.9929576923077</v>
          </cell>
          <cell r="H422">
            <v>44044</v>
          </cell>
          <cell r="I422" t="str">
            <v>3 a 3,5 ML/M2</v>
          </cell>
        </row>
        <row r="423">
          <cell r="B423" t="str">
            <v>I1024</v>
          </cell>
          <cell r="C423" t="str">
            <v>Fijaciones Nro 8 C / Tarugos (2000 Unidades)</v>
          </cell>
          <cell r="D423" t="str">
            <v>u</v>
          </cell>
          <cell r="E423">
            <v>3.5000000000000003E-2</v>
          </cell>
          <cell r="F423">
            <v>2</v>
          </cell>
          <cell r="G423">
            <v>7.0000000000000007E-2</v>
          </cell>
          <cell r="H423">
            <v>44044</v>
          </cell>
          <cell r="I423" t="str">
            <v>3,5 / M2</v>
          </cell>
        </row>
        <row r="424">
          <cell r="B424" t="str">
            <v>I1057</v>
          </cell>
          <cell r="C424" t="str">
            <v>Durlock Tornillos T1</v>
          </cell>
          <cell r="D424" t="str">
            <v>u</v>
          </cell>
          <cell r="E424">
            <v>10</v>
          </cell>
          <cell r="F424">
            <v>0.77849999999999997</v>
          </cell>
          <cell r="G424">
            <v>7.7850000000000001</v>
          </cell>
          <cell r="H424">
            <v>44044</v>
          </cell>
          <cell r="I424" t="str">
            <v>10 / M2</v>
          </cell>
        </row>
        <row r="425">
          <cell r="B425" t="str">
            <v>I1058</v>
          </cell>
          <cell r="C425" t="str">
            <v>Durlock Placa(120X240X0,095)</v>
          </cell>
          <cell r="D425" t="str">
            <v>u</v>
          </cell>
          <cell r="E425">
            <v>0.36458333333333337</v>
          </cell>
          <cell r="F425">
            <v>462.58679999999998</v>
          </cell>
          <cell r="G425">
            <v>168.65143750000001</v>
          </cell>
          <cell r="H425">
            <v>44044</v>
          </cell>
          <cell r="I425" t="str">
            <v>1,05 / M2 (1,20 X 2,40 = 2,88 M2/PLACA)</v>
          </cell>
        </row>
        <row r="426">
          <cell r="B426" t="str">
            <v>I1025</v>
          </cell>
          <cell r="C426" t="str">
            <v>Durlock Tornillos T2</v>
          </cell>
          <cell r="D426" t="str">
            <v>u</v>
          </cell>
          <cell r="E426">
            <v>15</v>
          </cell>
          <cell r="F426">
            <v>0.56940000000000002</v>
          </cell>
          <cell r="G426">
            <v>8.5410000000000004</v>
          </cell>
          <cell r="H426">
            <v>44044</v>
          </cell>
          <cell r="I426" t="str">
            <v>15 / M2</v>
          </cell>
        </row>
        <row r="427">
          <cell r="B427" t="str">
            <v>I1026</v>
          </cell>
          <cell r="C427" t="str">
            <v>Cinta Papel Durlock 150 Ml</v>
          </cell>
          <cell r="D427" t="str">
            <v>ml</v>
          </cell>
          <cell r="E427">
            <v>1.65</v>
          </cell>
          <cell r="F427">
            <v>2.9752000000000001</v>
          </cell>
          <cell r="G427">
            <v>4.9090799999999994</v>
          </cell>
          <cell r="H427">
            <v>44044</v>
          </cell>
          <cell r="I427" t="str">
            <v>1,65 ML/M2</v>
          </cell>
        </row>
        <row r="428">
          <cell r="B428" t="str">
            <v>I1027</v>
          </cell>
          <cell r="C428" t="str">
            <v>Masilla Durlock X 32 Kg</v>
          </cell>
          <cell r="D428" t="str">
            <v>kg</v>
          </cell>
          <cell r="E428">
            <v>0.9</v>
          </cell>
          <cell r="F428">
            <v>49.741700000000002</v>
          </cell>
          <cell r="G428">
            <v>44.767530000000001</v>
          </cell>
          <cell r="H428">
            <v>44044</v>
          </cell>
          <cell r="I428" t="str">
            <v>0,90 KG/M2</v>
          </cell>
        </row>
        <row r="429">
          <cell r="B429" t="str">
            <v>I1851</v>
          </cell>
          <cell r="C429" t="str">
            <v>Oficial Durlock</v>
          </cell>
          <cell r="D429" t="str">
            <v>hs</v>
          </cell>
          <cell r="E429">
            <v>0.6</v>
          </cell>
          <cell r="F429">
            <v>792.42979906493497</v>
          </cell>
          <cell r="G429">
            <v>475.45787943896096</v>
          </cell>
          <cell r="H429">
            <v>44044</v>
          </cell>
        </row>
        <row r="430">
          <cell r="B430" t="str">
            <v>I1852</v>
          </cell>
          <cell r="C430" t="str">
            <v>Ayudante Durlock</v>
          </cell>
          <cell r="D430" t="str">
            <v>hs</v>
          </cell>
          <cell r="E430">
            <v>0.6</v>
          </cell>
          <cell r="F430">
            <v>609.15474717922052</v>
          </cell>
          <cell r="G430">
            <v>365.49284830753231</v>
          </cell>
          <cell r="H430">
            <v>44044</v>
          </cell>
        </row>
        <row r="432">
          <cell r="A432" t="str">
            <v>T1093</v>
          </cell>
          <cell r="C432" t="str">
            <v>Cielorraso Aplicado A La Cal</v>
          </cell>
          <cell r="D432" t="str">
            <v>m2</v>
          </cell>
          <cell r="G432">
            <v>719.46708748355832</v>
          </cell>
          <cell r="H432">
            <v>44044</v>
          </cell>
          <cell r="I432" t="str">
            <v>13 CIELORRASOS</v>
          </cell>
        </row>
        <row r="433">
          <cell r="B433" t="str">
            <v>T1017</v>
          </cell>
          <cell r="C433" t="str">
            <v xml:space="preserve"> Mortero Mhr 1/2:1:4 (Mat)</v>
          </cell>
          <cell r="D433" t="str">
            <v>m3</v>
          </cell>
          <cell r="E433">
            <v>1.4999999999999999E-2</v>
          </cell>
          <cell r="F433">
            <v>5422.6718860000001</v>
          </cell>
          <cell r="G433">
            <v>81.340078289999994</v>
          </cell>
          <cell r="H433">
            <v>44044</v>
          </cell>
        </row>
        <row r="434">
          <cell r="B434" t="str">
            <v>T1053</v>
          </cell>
          <cell r="C434" t="str">
            <v>Ejecucion De Revoque Grueso Interior A La Cal (Mo)</v>
          </cell>
          <cell r="D434" t="str">
            <v>m2</v>
          </cell>
          <cell r="E434">
            <v>1.2</v>
          </cell>
          <cell r="F434">
            <v>531.77250766129862</v>
          </cell>
          <cell r="G434">
            <v>638.12700919355837</v>
          </cell>
          <cell r="H434">
            <v>44044</v>
          </cell>
        </row>
        <row r="436">
          <cell r="A436" t="str">
            <v>T1094</v>
          </cell>
          <cell r="C436" t="str">
            <v>Cielorraso Aplicado Recto Bajo Losa</v>
          </cell>
          <cell r="D436" t="str">
            <v>m2</v>
          </cell>
          <cell r="G436">
            <v>280.13438000000002</v>
          </cell>
          <cell r="H436">
            <v>42948</v>
          </cell>
          <cell r="I436" t="str">
            <v>15 YESERIA</v>
          </cell>
        </row>
        <row r="437">
          <cell r="B437" t="str">
            <v>I1061</v>
          </cell>
          <cell r="C437" t="str">
            <v>Yeso Knauf X 40 Kg.</v>
          </cell>
          <cell r="D437" t="str">
            <v>bolsa</v>
          </cell>
          <cell r="E437">
            <v>0.2</v>
          </cell>
          <cell r="F437">
            <v>555.37189999999998</v>
          </cell>
          <cell r="G437">
            <v>111.07438</v>
          </cell>
          <cell r="H437">
            <v>44044</v>
          </cell>
        </row>
        <row r="438">
          <cell r="B438" t="str">
            <v>I1062</v>
          </cell>
          <cell r="C438" t="str">
            <v>Cielorraso Aplicado Recto Bajo Losa</v>
          </cell>
          <cell r="D438" t="str">
            <v>m2</v>
          </cell>
          <cell r="E438">
            <v>1</v>
          </cell>
          <cell r="F438">
            <v>169.06</v>
          </cell>
          <cell r="G438">
            <v>169.06</v>
          </cell>
          <cell r="H438">
            <v>42948</v>
          </cell>
        </row>
        <row r="440">
          <cell r="A440" t="str">
            <v>T1095</v>
          </cell>
          <cell r="C440" t="str">
            <v>Cielorraso Armado Con Madera Y Metal Desplegado</v>
          </cell>
          <cell r="D440" t="str">
            <v>m2</v>
          </cell>
          <cell r="G440">
            <v>470.82</v>
          </cell>
          <cell r="H440">
            <v>42736</v>
          </cell>
          <cell r="I440" t="str">
            <v>15 YESERIA</v>
          </cell>
        </row>
        <row r="441">
          <cell r="B441" t="str">
            <v>I1063</v>
          </cell>
          <cell r="C441" t="str">
            <v>Cielorraso Armado Con Madera Y Metal Desplegado</v>
          </cell>
          <cell r="D441" t="str">
            <v>m2</v>
          </cell>
          <cell r="E441">
            <v>1</v>
          </cell>
          <cell r="F441">
            <v>470.82</v>
          </cell>
          <cell r="G441">
            <v>470.82</v>
          </cell>
          <cell r="H441">
            <v>42736</v>
          </cell>
        </row>
        <row r="443">
          <cell r="A443" t="str">
            <v>T1096</v>
          </cell>
          <cell r="C443" t="str">
            <v>Cielorraso Armado Con Hierro Y Metal Desplegado</v>
          </cell>
          <cell r="D443" t="str">
            <v>m2</v>
          </cell>
          <cell r="G443">
            <v>573.79999999999995</v>
          </cell>
          <cell r="H443">
            <v>42736</v>
          </cell>
          <cell r="I443" t="str">
            <v>15 YESERIA</v>
          </cell>
        </row>
        <row r="444">
          <cell r="B444" t="str">
            <v>I1064</v>
          </cell>
          <cell r="C444" t="str">
            <v>Cielorraso Armado Con Hierro Y Metal Desplegado</v>
          </cell>
          <cell r="D444" t="str">
            <v>m2</v>
          </cell>
          <cell r="E444">
            <v>1</v>
          </cell>
          <cell r="F444">
            <v>573.79999999999995</v>
          </cell>
          <cell r="G444">
            <v>573.79999999999995</v>
          </cell>
          <cell r="H444">
            <v>42736</v>
          </cell>
        </row>
        <row r="446">
          <cell r="A446" t="str">
            <v>T1097</v>
          </cell>
          <cell r="C446" t="str">
            <v>Enlucido De Yeso Manual En Muros E=4Mm</v>
          </cell>
          <cell r="D446" t="str">
            <v>m2</v>
          </cell>
          <cell r="G446">
            <v>684.3020299111688</v>
          </cell>
          <cell r="H446">
            <v>44044</v>
          </cell>
          <cell r="I446" t="str">
            <v>15 YESERIA</v>
          </cell>
        </row>
        <row r="447">
          <cell r="B447" t="str">
            <v>I1061</v>
          </cell>
          <cell r="C447" t="str">
            <v>Yeso Knauf X 40 Kg.</v>
          </cell>
          <cell r="D447" t="str">
            <v>bolsa</v>
          </cell>
          <cell r="E447">
            <v>0.25</v>
          </cell>
          <cell r="F447">
            <v>555.37189999999998</v>
          </cell>
          <cell r="G447">
            <v>138.842975</v>
          </cell>
          <cell r="H447">
            <v>44044</v>
          </cell>
        </row>
        <row r="448">
          <cell r="B448" t="str">
            <v>I1065</v>
          </cell>
          <cell r="C448" t="str">
            <v>Enlucido De Yeso Subontrato</v>
          </cell>
          <cell r="D448" t="str">
            <v>m2</v>
          </cell>
          <cell r="E448">
            <v>1</v>
          </cell>
          <cell r="F448">
            <v>545.45905491116878</v>
          </cell>
          <cell r="G448">
            <v>545.45905491116878</v>
          </cell>
          <cell r="H448">
            <v>44044</v>
          </cell>
        </row>
        <row r="450">
          <cell r="A450" t="str">
            <v>T1098</v>
          </cell>
          <cell r="C450" t="str">
            <v>Aristas En General</v>
          </cell>
          <cell r="D450" t="str">
            <v>ml</v>
          </cell>
          <cell r="G450">
            <v>684.3020299111688</v>
          </cell>
          <cell r="H450">
            <v>44044</v>
          </cell>
          <cell r="I450" t="str">
            <v>15 YESERIA</v>
          </cell>
        </row>
        <row r="451">
          <cell r="B451" t="str">
            <v>I1066</v>
          </cell>
          <cell r="C451" t="str">
            <v>Aristas En General</v>
          </cell>
          <cell r="D451" t="str">
            <v>ml</v>
          </cell>
          <cell r="E451">
            <v>1</v>
          </cell>
          <cell r="F451">
            <v>684.3020299111688</v>
          </cell>
          <cell r="G451">
            <v>684.3020299111688</v>
          </cell>
          <cell r="H451">
            <v>44044</v>
          </cell>
        </row>
        <row r="453">
          <cell r="A453" t="str">
            <v>T1099</v>
          </cell>
          <cell r="C453" t="str">
            <v>Buñas (Prof=5Mm Ancho=2Cm)</v>
          </cell>
          <cell r="D453" t="str">
            <v>ml</v>
          </cell>
          <cell r="G453">
            <v>126.71</v>
          </cell>
          <cell r="H453">
            <v>42736</v>
          </cell>
          <cell r="I453" t="str">
            <v>15 YESERIA</v>
          </cell>
        </row>
        <row r="454">
          <cell r="B454" t="str">
            <v>I1067</v>
          </cell>
          <cell r="C454" t="str">
            <v>Buñas (Prof=5Mm Ancho=2Cm)</v>
          </cell>
          <cell r="D454" t="str">
            <v>ml</v>
          </cell>
          <cell r="E454">
            <v>1</v>
          </cell>
          <cell r="F454">
            <v>126.71</v>
          </cell>
          <cell r="G454">
            <v>126.71</v>
          </cell>
          <cell r="H454">
            <v>42736</v>
          </cell>
        </row>
        <row r="456">
          <cell r="A456" t="str">
            <v>T1100</v>
          </cell>
          <cell r="C456" t="str">
            <v>Colocacion De Revestimiento (Incluye Pegamento Klaukol)</v>
          </cell>
          <cell r="D456" t="str">
            <v>m2</v>
          </cell>
          <cell r="G456">
            <v>700.90467911341977</v>
          </cell>
          <cell r="H456">
            <v>44044</v>
          </cell>
          <cell r="I456" t="str">
            <v>14 REVESTIMIENTOS</v>
          </cell>
        </row>
        <row r="457">
          <cell r="B457" t="str">
            <v>I1040</v>
          </cell>
          <cell r="C457" t="str">
            <v>Klaukol Impermeable Fluido X 30Kg</v>
          </cell>
          <cell r="D457" t="str">
            <v>bolsa</v>
          </cell>
          <cell r="E457">
            <v>0.16666666666666666</v>
          </cell>
          <cell r="F457">
            <v>593.38840000000005</v>
          </cell>
          <cell r="G457">
            <v>98.898066666666665</v>
          </cell>
          <cell r="H457">
            <v>44044</v>
          </cell>
        </row>
        <row r="458">
          <cell r="B458" t="str">
            <v>I1004</v>
          </cell>
          <cell r="C458" t="str">
            <v>Oficial</v>
          </cell>
          <cell r="D458" t="str">
            <v>hs</v>
          </cell>
          <cell r="E458">
            <v>0.6</v>
          </cell>
          <cell r="F458">
            <v>534.76377932467528</v>
          </cell>
          <cell r="G458">
            <v>320.85826759480517</v>
          </cell>
          <cell r="H458">
            <v>44044</v>
          </cell>
        </row>
        <row r="459">
          <cell r="B459" t="str">
            <v>I1005</v>
          </cell>
          <cell r="C459" t="str">
            <v>Ayudante</v>
          </cell>
          <cell r="D459" t="str">
            <v>hs</v>
          </cell>
          <cell r="E459">
            <v>0.6</v>
          </cell>
          <cell r="F459">
            <v>468.58057475324659</v>
          </cell>
          <cell r="G459">
            <v>281.14834485194797</v>
          </cell>
          <cell r="H459">
            <v>44044</v>
          </cell>
        </row>
        <row r="461">
          <cell r="A461" t="str">
            <v>T1102</v>
          </cell>
          <cell r="C461" t="str">
            <v>Accesorios De Baño</v>
          </cell>
          <cell r="D461" t="str">
            <v>u</v>
          </cell>
          <cell r="G461">
            <v>8810.6867695974033</v>
          </cell>
          <cell r="H461">
            <v>42979</v>
          </cell>
          <cell r="I461" t="str">
            <v>14 REVESTIMIENTOS</v>
          </cell>
        </row>
        <row r="462">
          <cell r="B462" t="str">
            <v>I1040</v>
          </cell>
          <cell r="C462" t="str">
            <v>Klaukol Impermeable Fluido X 30Kg</v>
          </cell>
          <cell r="D462" t="str">
            <v>bolsa</v>
          </cell>
          <cell r="E462">
            <v>0.01</v>
          </cell>
          <cell r="F462">
            <v>593.38840000000005</v>
          </cell>
          <cell r="G462">
            <v>5.9338840000000008</v>
          </cell>
          <cell r="H462">
            <v>44044</v>
          </cell>
        </row>
        <row r="463">
          <cell r="B463" t="str">
            <v>I1041</v>
          </cell>
          <cell r="C463" t="str">
            <v>Klaukol Pastina Mercurio X 5 Kg.</v>
          </cell>
          <cell r="D463" t="str">
            <v>bolsa</v>
          </cell>
          <cell r="E463">
            <v>0.01</v>
          </cell>
          <cell r="F463">
            <v>505.7851</v>
          </cell>
          <cell r="G463">
            <v>5.0578510000000003</v>
          </cell>
          <cell r="H463">
            <v>44044</v>
          </cell>
        </row>
        <row r="464">
          <cell r="B464" t="str">
            <v>I1072</v>
          </cell>
          <cell r="C464" t="str">
            <v>Portavaso Y Cepillero Fix Blanco Avf2C (6)</v>
          </cell>
          <cell r="D464" t="str">
            <v>u</v>
          </cell>
          <cell r="E464">
            <v>1</v>
          </cell>
          <cell r="F464">
            <v>231.95</v>
          </cell>
          <cell r="G464">
            <v>231.95</v>
          </cell>
          <cell r="H464">
            <v>42979</v>
          </cell>
        </row>
        <row r="465">
          <cell r="B465" t="str">
            <v>I1071</v>
          </cell>
          <cell r="C465" t="str">
            <v>Ferrum Jabonera Chica Blanca Marina Abr1U B</v>
          </cell>
          <cell r="D465" t="str">
            <v>u</v>
          </cell>
          <cell r="E465">
            <v>1</v>
          </cell>
          <cell r="F465">
            <v>334.14</v>
          </cell>
          <cell r="G465">
            <v>334.14</v>
          </cell>
          <cell r="H465">
            <v>42979</v>
          </cell>
        </row>
        <row r="466">
          <cell r="B466" t="str">
            <v>I1073</v>
          </cell>
          <cell r="C466" t="str">
            <v>Jabonera Grande Bca Adhesiva Compacto Abe2K (6)</v>
          </cell>
          <cell r="D466" t="str">
            <v>u</v>
          </cell>
          <cell r="E466">
            <v>1</v>
          </cell>
          <cell r="F466">
            <v>106.3</v>
          </cell>
          <cell r="G466">
            <v>106.3</v>
          </cell>
          <cell r="H466">
            <v>42979</v>
          </cell>
        </row>
        <row r="467">
          <cell r="B467" t="str">
            <v>I1074</v>
          </cell>
          <cell r="C467" t="str">
            <v>Ferrum Percha Simple Blanca Marina Apr3U B</v>
          </cell>
          <cell r="D467" t="str">
            <v>u</v>
          </cell>
          <cell r="E467">
            <v>1</v>
          </cell>
          <cell r="F467">
            <v>300.08</v>
          </cell>
          <cell r="G467">
            <v>300.08</v>
          </cell>
          <cell r="H467">
            <v>42979</v>
          </cell>
        </row>
        <row r="468">
          <cell r="B468" t="str">
            <v>I1075</v>
          </cell>
          <cell r="C468" t="str">
            <v>Ferrum Toallero Integral Blanco Marina Atr8U B</v>
          </cell>
          <cell r="D468" t="str">
            <v>u</v>
          </cell>
          <cell r="E468">
            <v>1</v>
          </cell>
          <cell r="F468">
            <v>443.36</v>
          </cell>
          <cell r="G468">
            <v>443.36</v>
          </cell>
          <cell r="H468">
            <v>42979</v>
          </cell>
        </row>
        <row r="469">
          <cell r="B469" t="str">
            <v>I1076</v>
          </cell>
          <cell r="C469" t="str">
            <v>Portarrollo Blanco Clasica Als1C (6)</v>
          </cell>
          <cell r="D469" t="str">
            <v>u</v>
          </cell>
          <cell r="E469">
            <v>1</v>
          </cell>
          <cell r="F469">
            <v>194.96</v>
          </cell>
          <cell r="G469">
            <v>194.96</v>
          </cell>
          <cell r="H469">
            <v>42979</v>
          </cell>
        </row>
        <row r="470">
          <cell r="B470" t="str">
            <v>I1077</v>
          </cell>
          <cell r="C470" t="str">
            <v>Rodillo P/Portarrollo Plastico</v>
          </cell>
          <cell r="D470" t="str">
            <v>u</v>
          </cell>
          <cell r="E470">
            <v>1</v>
          </cell>
          <cell r="F470">
            <v>957.02480000000003</v>
          </cell>
          <cell r="G470">
            <v>957.02480000000003</v>
          </cell>
          <cell r="H470">
            <v>44044</v>
          </cell>
        </row>
        <row r="471">
          <cell r="B471" t="str">
            <v>I1078</v>
          </cell>
          <cell r="C471" t="str">
            <v>Faravelli 713 Botiquin 55X70 1Pta.C/Repisa</v>
          </cell>
          <cell r="D471" t="str">
            <v>u</v>
          </cell>
          <cell r="E471">
            <v>1</v>
          </cell>
          <cell r="F471">
            <v>1953.77</v>
          </cell>
          <cell r="G471">
            <v>1953.77</v>
          </cell>
          <cell r="H471">
            <v>42979</v>
          </cell>
        </row>
        <row r="472">
          <cell r="B472" t="str">
            <v>I1004</v>
          </cell>
          <cell r="C472" t="str">
            <v>Oficial</v>
          </cell>
          <cell r="D472" t="str">
            <v>hs</v>
          </cell>
          <cell r="E472">
            <v>8</v>
          </cell>
          <cell r="F472">
            <v>534.76377932467528</v>
          </cell>
          <cell r="G472">
            <v>4278.1102345974023</v>
          </cell>
          <cell r="H472">
            <v>44044</v>
          </cell>
        </row>
        <row r="474">
          <cell r="A474" t="str">
            <v>T1103</v>
          </cell>
          <cell r="C474" t="str">
            <v>Accesorios De Baño Discapacitados</v>
          </cell>
          <cell r="D474" t="str">
            <v>u</v>
          </cell>
          <cell r="G474">
            <v>56638.371823709087</v>
          </cell>
          <cell r="H474">
            <v>42979</v>
          </cell>
          <cell r="I474" t="str">
            <v>14 REVESTIMIENTOS</v>
          </cell>
        </row>
        <row r="475">
          <cell r="B475" t="str">
            <v>I1079</v>
          </cell>
          <cell r="C475" t="str">
            <v>Ferrum Espejo Rebatible Basculante Vtee1</v>
          </cell>
          <cell r="D475" t="str">
            <v>u</v>
          </cell>
          <cell r="E475">
            <v>1</v>
          </cell>
          <cell r="F475">
            <v>8022.4</v>
          </cell>
          <cell r="G475">
            <v>8022.4</v>
          </cell>
          <cell r="H475">
            <v>42979</v>
          </cell>
        </row>
        <row r="476">
          <cell r="B476" t="str">
            <v>I1080</v>
          </cell>
          <cell r="C476" t="str">
            <v>Ferrum Barral Fijo Derecho Vtep</v>
          </cell>
          <cell r="D476" t="str">
            <v>u</v>
          </cell>
          <cell r="E476">
            <v>2</v>
          </cell>
          <cell r="F476">
            <v>4687.4399999999996</v>
          </cell>
          <cell r="G476">
            <v>9374.8799999999992</v>
          </cell>
          <cell r="H476">
            <v>42979</v>
          </cell>
        </row>
        <row r="477">
          <cell r="B477" t="str">
            <v>I1081</v>
          </cell>
          <cell r="C477" t="str">
            <v>Ferrum Barral Rebatible 80 Cm. Vteb8</v>
          </cell>
          <cell r="D477" t="str">
            <v>u</v>
          </cell>
          <cell r="E477">
            <v>4</v>
          </cell>
          <cell r="F477">
            <v>7357.5</v>
          </cell>
          <cell r="G477">
            <v>29430</v>
          </cell>
          <cell r="H477">
            <v>42979</v>
          </cell>
        </row>
        <row r="478">
          <cell r="B478" t="str">
            <v>I1069</v>
          </cell>
          <cell r="C478" t="str">
            <v>Oficial Sanitarista, Gasista</v>
          </cell>
          <cell r="D478" t="str">
            <v>hs</v>
          </cell>
          <cell r="E478">
            <v>7</v>
          </cell>
          <cell r="F478">
            <v>792.42979906493497</v>
          </cell>
          <cell r="G478">
            <v>5547.008593454545</v>
          </cell>
          <cell r="H478">
            <v>44044</v>
          </cell>
        </row>
        <row r="479">
          <cell r="B479" t="str">
            <v>I1070</v>
          </cell>
          <cell r="C479" t="str">
            <v>Ayudante Sanitarista, Gasista</v>
          </cell>
          <cell r="D479" t="str">
            <v>hs</v>
          </cell>
          <cell r="E479">
            <v>7</v>
          </cell>
          <cell r="F479">
            <v>609.15474717922052</v>
          </cell>
          <cell r="G479">
            <v>4264.0832302545441</v>
          </cell>
          <cell r="H479">
            <v>44044</v>
          </cell>
        </row>
        <row r="481">
          <cell r="A481" t="str">
            <v>T1104</v>
          </cell>
          <cell r="C481" t="str">
            <v>Accesorios De Toilette</v>
          </cell>
          <cell r="D481" t="str">
            <v>u</v>
          </cell>
          <cell r="G481">
            <v>8067.8529849766219</v>
          </cell>
          <cell r="H481">
            <v>42979</v>
          </cell>
          <cell r="I481" t="str">
            <v>14 REVESTIMIENTOS</v>
          </cell>
        </row>
        <row r="482">
          <cell r="B482" t="str">
            <v>I1072</v>
          </cell>
          <cell r="C482" t="str">
            <v>Portavaso Y Cepillero Fix Blanco Avf2C (6)</v>
          </cell>
          <cell r="D482" t="str">
            <v>u</v>
          </cell>
          <cell r="E482">
            <v>1</v>
          </cell>
          <cell r="F482">
            <v>231.95</v>
          </cell>
          <cell r="G482">
            <v>231.95</v>
          </cell>
          <cell r="H482">
            <v>42979</v>
          </cell>
        </row>
        <row r="483">
          <cell r="B483" t="str">
            <v>I1071</v>
          </cell>
          <cell r="C483" t="str">
            <v>Ferrum Jabonera Chica Blanca Marina Abr1U B</v>
          </cell>
          <cell r="D483" t="str">
            <v>u</v>
          </cell>
          <cell r="E483">
            <v>1</v>
          </cell>
          <cell r="F483">
            <v>334.14</v>
          </cell>
          <cell r="G483">
            <v>334.14</v>
          </cell>
          <cell r="H483">
            <v>42979</v>
          </cell>
        </row>
        <row r="484">
          <cell r="B484" t="str">
            <v>I1074</v>
          </cell>
          <cell r="C484" t="str">
            <v>Ferrum Percha Simple Blanca Marina Apr3U B</v>
          </cell>
          <cell r="D484" t="str">
            <v>u</v>
          </cell>
          <cell r="E484">
            <v>1</v>
          </cell>
          <cell r="F484">
            <v>300.08</v>
          </cell>
          <cell r="G484">
            <v>300.08</v>
          </cell>
          <cell r="H484">
            <v>42979</v>
          </cell>
        </row>
        <row r="485">
          <cell r="B485" t="str">
            <v>I1075</v>
          </cell>
          <cell r="C485" t="str">
            <v>Ferrum Toallero Integral Blanco Marina Atr8U B</v>
          </cell>
          <cell r="D485" t="str">
            <v>u</v>
          </cell>
          <cell r="E485">
            <v>1</v>
          </cell>
          <cell r="F485">
            <v>443.36</v>
          </cell>
          <cell r="G485">
            <v>443.36</v>
          </cell>
          <cell r="H485">
            <v>42979</v>
          </cell>
        </row>
        <row r="486">
          <cell r="B486" t="str">
            <v>I1076</v>
          </cell>
          <cell r="C486" t="str">
            <v>Portarrollo Blanco Clasica Als1C (6)</v>
          </cell>
          <cell r="D486" t="str">
            <v>u</v>
          </cell>
          <cell r="E486">
            <v>1</v>
          </cell>
          <cell r="F486">
            <v>194.96</v>
          </cell>
          <cell r="G486">
            <v>194.96</v>
          </cell>
          <cell r="H486">
            <v>42979</v>
          </cell>
        </row>
        <row r="487">
          <cell r="B487" t="str">
            <v>I1077</v>
          </cell>
          <cell r="C487" t="str">
            <v>Rodillo P/Portarrollo Plastico</v>
          </cell>
          <cell r="D487" t="str">
            <v>u</v>
          </cell>
          <cell r="E487">
            <v>1</v>
          </cell>
          <cell r="F487">
            <v>957.02480000000003</v>
          </cell>
          <cell r="G487">
            <v>957.02480000000003</v>
          </cell>
          <cell r="H487">
            <v>44044</v>
          </cell>
        </row>
        <row r="488">
          <cell r="B488" t="str">
            <v>I1069</v>
          </cell>
          <cell r="C488" t="str">
            <v>Oficial Sanitarista, Gasista</v>
          </cell>
          <cell r="D488" t="str">
            <v>hs</v>
          </cell>
          <cell r="E488">
            <v>4</v>
          </cell>
          <cell r="F488">
            <v>792.42979906493497</v>
          </cell>
          <cell r="G488">
            <v>3169.7191962597399</v>
          </cell>
          <cell r="H488">
            <v>44044</v>
          </cell>
        </row>
        <row r="489">
          <cell r="B489" t="str">
            <v>I1070</v>
          </cell>
          <cell r="C489" t="str">
            <v>Ayudante Sanitarista, Gasista</v>
          </cell>
          <cell r="D489" t="str">
            <v>hs</v>
          </cell>
          <cell r="E489">
            <v>4</v>
          </cell>
          <cell r="F489">
            <v>609.15474717922052</v>
          </cell>
          <cell r="G489">
            <v>2436.6189887168821</v>
          </cell>
          <cell r="H489">
            <v>44044</v>
          </cell>
        </row>
        <row r="491">
          <cell r="A491" t="str">
            <v>T1105</v>
          </cell>
          <cell r="C491" t="str">
            <v>Cordon De Hormigón</v>
          </cell>
          <cell r="D491" t="str">
            <v>ml</v>
          </cell>
          <cell r="G491">
            <v>846.60230870883095</v>
          </cell>
          <cell r="H491">
            <v>44044</v>
          </cell>
          <cell r="I491" t="str">
            <v>04 FUNDACIONES</v>
          </cell>
        </row>
        <row r="492">
          <cell r="B492" t="str">
            <v>I1019</v>
          </cell>
          <cell r="C492" t="str">
            <v>Hormigon Elaborado H30</v>
          </cell>
          <cell r="D492" t="str">
            <v>m3</v>
          </cell>
          <cell r="E492">
            <v>2.2499999999999999E-2</v>
          </cell>
          <cell r="F492">
            <v>6320</v>
          </cell>
          <cell r="G492">
            <v>142.19999999999999</v>
          </cell>
          <cell r="H492">
            <v>44044</v>
          </cell>
          <cell r="I492" t="str">
            <v>15X15</v>
          </cell>
        </row>
        <row r="493">
          <cell r="B493" t="str">
            <v>I1011</v>
          </cell>
          <cell r="C493" t="str">
            <v>Acero  Adn420 Diam 12 Mm</v>
          </cell>
          <cell r="D493" t="str">
            <v>ton</v>
          </cell>
          <cell r="E493">
            <v>1.8E-3</v>
          </cell>
          <cell r="F493">
            <v>74535.372799999997</v>
          </cell>
          <cell r="G493">
            <v>134.16367104</v>
          </cell>
          <cell r="H493">
            <v>44044</v>
          </cell>
          <cell r="I493" t="str">
            <v>4,4 ML / ML</v>
          </cell>
        </row>
        <row r="494">
          <cell r="B494" t="str">
            <v>I1014</v>
          </cell>
          <cell r="C494" t="str">
            <v>Alambre Negro Recocido N 16</v>
          </cell>
          <cell r="D494" t="str">
            <v>kg</v>
          </cell>
          <cell r="E494">
            <v>2.2499999999999999E-2</v>
          </cell>
          <cell r="F494">
            <v>260.3306</v>
          </cell>
          <cell r="G494">
            <v>5.8574384999999998</v>
          </cell>
          <cell r="H494">
            <v>44044</v>
          </cell>
        </row>
        <row r="495">
          <cell r="B495" t="str">
            <v>I1004</v>
          </cell>
          <cell r="C495" t="str">
            <v>Oficial</v>
          </cell>
          <cell r="D495" t="str">
            <v>hs</v>
          </cell>
          <cell r="E495">
            <v>0.5625</v>
          </cell>
          <cell r="F495">
            <v>534.76377932467528</v>
          </cell>
          <cell r="G495">
            <v>300.80462587012983</v>
          </cell>
          <cell r="H495">
            <v>44044</v>
          </cell>
          <cell r="I495">
            <v>2</v>
          </cell>
        </row>
        <row r="496">
          <cell r="B496" t="str">
            <v>I1005</v>
          </cell>
          <cell r="C496" t="str">
            <v>Ayudante</v>
          </cell>
          <cell r="D496" t="str">
            <v>hs</v>
          </cell>
          <cell r="E496">
            <v>0.5625</v>
          </cell>
          <cell r="F496">
            <v>468.58057475324659</v>
          </cell>
          <cell r="G496">
            <v>263.57657329870119</v>
          </cell>
          <cell r="H496">
            <v>44044</v>
          </cell>
          <cell r="I496">
            <v>2</v>
          </cell>
        </row>
        <row r="498">
          <cell r="A498" t="str">
            <v>T1106</v>
          </cell>
          <cell r="C498" t="str">
            <v xml:space="preserve">Hormigon 1:3:3 </v>
          </cell>
          <cell r="D498" t="str">
            <v>m3</v>
          </cell>
          <cell r="G498">
            <v>4640.8339599999999</v>
          </cell>
          <cell r="H498">
            <v>44044</v>
          </cell>
          <cell r="I498" t="str">
            <v>92 HORMIGONES</v>
          </cell>
        </row>
        <row r="499">
          <cell r="B499" t="str">
            <v>I1001</v>
          </cell>
          <cell r="C499" t="str">
            <v>Cemento Portland X 50 Kg</v>
          </cell>
          <cell r="D499" t="str">
            <v>kg</v>
          </cell>
          <cell r="E499">
            <v>350</v>
          </cell>
          <cell r="F499">
            <v>10.3306</v>
          </cell>
          <cell r="G499">
            <v>3615.71</v>
          </cell>
          <cell r="H499">
            <v>44044</v>
          </cell>
        </row>
        <row r="500">
          <cell r="B500" t="str">
            <v>I1002</v>
          </cell>
          <cell r="C500" t="str">
            <v>Arena X M3 A Granel</v>
          </cell>
          <cell r="D500" t="str">
            <v>m3</v>
          </cell>
          <cell r="E500">
            <v>0.7</v>
          </cell>
          <cell r="F500">
            <v>1446.2809999999999</v>
          </cell>
          <cell r="G500">
            <v>1012.3966999999999</v>
          </cell>
          <cell r="H500">
            <v>44044</v>
          </cell>
        </row>
        <row r="501">
          <cell r="B501" t="str">
            <v>I1068</v>
          </cell>
          <cell r="C501" t="str">
            <v>Piedra Partida X M3</v>
          </cell>
          <cell r="D501" t="str">
            <v>m3</v>
          </cell>
          <cell r="E501">
            <v>0.7</v>
          </cell>
          <cell r="F501">
            <v>18.181799999999999</v>
          </cell>
          <cell r="G501">
            <v>12.727259999999999</v>
          </cell>
          <cell r="H501">
            <v>44044</v>
          </cell>
        </row>
        <row r="503">
          <cell r="A503" t="str">
            <v>T1108</v>
          </cell>
          <cell r="C503" t="str">
            <v>Revestimiento De Ceramica Esmaltada 20X20 1º Calidad</v>
          </cell>
          <cell r="D503" t="str">
            <v>m2</v>
          </cell>
          <cell r="G503">
            <v>1801.0639307800866</v>
          </cell>
          <cell r="H503">
            <v>44044</v>
          </cell>
          <cell r="I503" t="str">
            <v>14 REVESTIMIENTOS</v>
          </cell>
        </row>
        <row r="504">
          <cell r="B504" t="str">
            <v>I1082</v>
          </cell>
          <cell r="C504" t="str">
            <v>Revestimiento Ilva Porcellanato Soho 45X90</v>
          </cell>
          <cell r="D504" t="str">
            <v>m2</v>
          </cell>
          <cell r="E504">
            <v>1.05</v>
          </cell>
          <cell r="F504">
            <v>994.21489999999994</v>
          </cell>
          <cell r="G504">
            <v>1043.925645</v>
          </cell>
          <cell r="H504">
            <v>44044</v>
          </cell>
        </row>
        <row r="505">
          <cell r="B505" t="str">
            <v>I1084</v>
          </cell>
          <cell r="C505" t="str">
            <v>Separadores 5.0 Mm Juntas Exactas Porcelanato Piso Ceramicos (100 Un)</v>
          </cell>
          <cell r="D505" t="str">
            <v>u</v>
          </cell>
          <cell r="E505">
            <v>3.3333333333333333E-2</v>
          </cell>
          <cell r="F505">
            <v>169.65289999999999</v>
          </cell>
          <cell r="G505">
            <v>5.6550966666666662</v>
          </cell>
          <cell r="H505">
            <v>44044</v>
          </cell>
        </row>
        <row r="506">
          <cell r="B506" t="str">
            <v>I1041</v>
          </cell>
          <cell r="C506" t="str">
            <v>Klaukol Pastina Mercurio X 5 Kg.</v>
          </cell>
          <cell r="D506" t="str">
            <v>bolsa</v>
          </cell>
          <cell r="E506">
            <v>0.1</v>
          </cell>
          <cell r="F506">
            <v>505.7851</v>
          </cell>
          <cell r="G506">
            <v>50.578510000000001</v>
          </cell>
          <cell r="H506">
            <v>44044</v>
          </cell>
        </row>
        <row r="507">
          <cell r="B507" t="str">
            <v>T1100</v>
          </cell>
          <cell r="C507" t="str">
            <v>Colocacion De Revestimiento (Incluye Pegamento Klaukol)</v>
          </cell>
          <cell r="D507" t="str">
            <v>m2</v>
          </cell>
          <cell r="E507">
            <v>1</v>
          </cell>
          <cell r="F507">
            <v>700.90467911341977</v>
          </cell>
          <cell r="G507">
            <v>700.90467911341977</v>
          </cell>
          <cell r="H507">
            <v>44044</v>
          </cell>
        </row>
        <row r="509">
          <cell r="A509" t="str">
            <v>T1109</v>
          </cell>
          <cell r="C509" t="str">
            <v>Pilotin Diam 0,20 X 1,50 De Prof Incluida Excavacion</v>
          </cell>
          <cell r="D509" t="str">
            <v>un</v>
          </cell>
          <cell r="G509">
            <v>2360.7747076396436</v>
          </cell>
          <cell r="H509">
            <v>44044</v>
          </cell>
          <cell r="I509" t="str">
            <v>04 FUNDACIONES</v>
          </cell>
        </row>
        <row r="510">
          <cell r="B510" t="str">
            <v>T1106</v>
          </cell>
          <cell r="C510" t="str">
            <v xml:space="preserve">Hormigon 1:3:3 </v>
          </cell>
          <cell r="D510" t="str">
            <v>m3</v>
          </cell>
          <cell r="E510">
            <v>4.7100000000000003E-2</v>
          </cell>
          <cell r="F510">
            <v>4640.8339599999999</v>
          </cell>
          <cell r="G510">
            <v>218.583279516</v>
          </cell>
          <cell r="H510">
            <v>44044</v>
          </cell>
        </row>
        <row r="511">
          <cell r="B511" t="str">
            <v>I1010</v>
          </cell>
          <cell r="C511" t="str">
            <v>Acero  Adn420 Diam 6 Mm</v>
          </cell>
          <cell r="D511" t="str">
            <v>ton</v>
          </cell>
          <cell r="E511">
            <v>1.3320000000000001E-3</v>
          </cell>
          <cell r="F511">
            <v>77383.858399999997</v>
          </cell>
          <cell r="G511">
            <v>103.0752993888</v>
          </cell>
          <cell r="H511">
            <v>44044</v>
          </cell>
        </row>
        <row r="512">
          <cell r="B512" t="str">
            <v>I1083</v>
          </cell>
          <cell r="C512" t="str">
            <v>Acero Adn 420 Diam 4,2</v>
          </cell>
          <cell r="D512" t="str">
            <v>ton</v>
          </cell>
          <cell r="E512">
            <v>1.65E-4</v>
          </cell>
          <cell r="F512">
            <v>122217.2686</v>
          </cell>
          <cell r="G512">
            <v>20.165849318999999</v>
          </cell>
          <cell r="H512">
            <v>44044</v>
          </cell>
        </row>
        <row r="513">
          <cell r="B513" t="str">
            <v>I1014</v>
          </cell>
          <cell r="C513" t="str">
            <v>Alambre Negro Recocido N 16</v>
          </cell>
          <cell r="D513" t="str">
            <v>kg</v>
          </cell>
          <cell r="E513">
            <v>4.7100000000000003E-2</v>
          </cell>
          <cell r="F513">
            <v>260.3306</v>
          </cell>
          <cell r="G513">
            <v>12.26157126</v>
          </cell>
          <cell r="H513">
            <v>44044</v>
          </cell>
        </row>
        <row r="514">
          <cell r="B514" t="str">
            <v>I1004</v>
          </cell>
          <cell r="C514" t="str">
            <v>Oficial</v>
          </cell>
          <cell r="D514" t="str">
            <v>hs</v>
          </cell>
          <cell r="E514">
            <v>2</v>
          </cell>
          <cell r="F514">
            <v>534.76377932467528</v>
          </cell>
          <cell r="G514">
            <v>1069.5275586493506</v>
          </cell>
          <cell r="H514">
            <v>44044</v>
          </cell>
          <cell r="I514" t="str">
            <v xml:space="preserve">(1 OFICIALES + 1 AYU) HACEN 8 PILOTES EN 2 DIAS </v>
          </cell>
        </row>
        <row r="515">
          <cell r="B515" t="str">
            <v>I1005</v>
          </cell>
          <cell r="C515" t="str">
            <v>Ayudante</v>
          </cell>
          <cell r="D515" t="str">
            <v>hs</v>
          </cell>
          <cell r="E515">
            <v>2</v>
          </cell>
          <cell r="F515">
            <v>468.58057475324659</v>
          </cell>
          <cell r="G515">
            <v>937.16114950649319</v>
          </cell>
          <cell r="H515">
            <v>44044</v>
          </cell>
        </row>
        <row r="517">
          <cell r="A517" t="str">
            <v>T1110</v>
          </cell>
          <cell r="C517" t="str">
            <v>Capa Aisladora Htal. En Muros Esp=2Cm Mci 1:3+H</v>
          </cell>
          <cell r="D517" t="str">
            <v>m2</v>
          </cell>
          <cell r="G517">
            <v>443.45020343051948</v>
          </cell>
          <cell r="H517">
            <v>44044</v>
          </cell>
          <cell r="I517" t="str">
            <v>07 AISLACIONES</v>
          </cell>
        </row>
        <row r="518">
          <cell r="B518" t="str">
            <v>I1034</v>
          </cell>
          <cell r="C518" t="str">
            <v>Iggam Ceresita Tambor X 200 Litros</v>
          </cell>
          <cell r="D518" t="str">
            <v>u</v>
          </cell>
          <cell r="E518">
            <v>2.5000000000000001E-3</v>
          </cell>
          <cell r="F518">
            <v>33.822299999999998</v>
          </cell>
          <cell r="G518">
            <v>8.4555749999999999E-2</v>
          </cell>
          <cell r="H518">
            <v>44044</v>
          </cell>
        </row>
        <row r="519">
          <cell r="B519" t="str">
            <v>T1025</v>
          </cell>
          <cell r="C519" t="str">
            <v>Mortero 1:3 (Mat)</v>
          </cell>
          <cell r="D519" t="str">
            <v>m3</v>
          </cell>
          <cell r="E519">
            <v>0.02</v>
          </cell>
          <cell r="F519">
            <v>6787.2010500000006</v>
          </cell>
          <cell r="G519">
            <v>135.744021</v>
          </cell>
          <cell r="H519">
            <v>44044</v>
          </cell>
        </row>
        <row r="520">
          <cell r="B520" t="str">
            <v>I1004</v>
          </cell>
          <cell r="C520" t="str">
            <v>Oficial</v>
          </cell>
          <cell r="D520" t="str">
            <v>hs</v>
          </cell>
          <cell r="E520">
            <v>0.4</v>
          </cell>
          <cell r="F520">
            <v>534.76377932467528</v>
          </cell>
          <cell r="G520">
            <v>213.90551172987011</v>
          </cell>
          <cell r="H520">
            <v>44044</v>
          </cell>
        </row>
        <row r="521">
          <cell r="B521" t="str">
            <v>I1005</v>
          </cell>
          <cell r="C521" t="str">
            <v>Ayudante</v>
          </cell>
          <cell r="D521" t="str">
            <v>hs</v>
          </cell>
          <cell r="E521">
            <v>0.2</v>
          </cell>
          <cell r="F521">
            <v>468.58057475324659</v>
          </cell>
          <cell r="G521">
            <v>93.716114950649327</v>
          </cell>
          <cell r="H521">
            <v>44044</v>
          </cell>
        </row>
        <row r="523">
          <cell r="A523" t="str">
            <v>T1111</v>
          </cell>
          <cell r="C523" t="str">
            <v>Azotado Impermeable Y Jaharro Frat. Exterior</v>
          </cell>
          <cell r="D523" t="str">
            <v>m2</v>
          </cell>
          <cell r="G523">
            <v>925.91375211129855</v>
          </cell>
          <cell r="H523">
            <v>44044</v>
          </cell>
          <cell r="I523" t="str">
            <v>08 REVOQUES</v>
          </cell>
        </row>
        <row r="524">
          <cell r="B524" t="str">
            <v>I1034</v>
          </cell>
          <cell r="C524" t="str">
            <v>Iggam Ceresita Tambor X 200 Litros</v>
          </cell>
          <cell r="D524" t="str">
            <v>u</v>
          </cell>
          <cell r="E524">
            <v>1.5E-3</v>
          </cell>
          <cell r="F524">
            <v>33.822299999999998</v>
          </cell>
          <cell r="G524">
            <v>5.0733449999999999E-2</v>
          </cell>
          <cell r="H524">
            <v>44044</v>
          </cell>
        </row>
        <row r="525">
          <cell r="B525" t="str">
            <v>T1025</v>
          </cell>
          <cell r="C525" t="str">
            <v>Mortero 1:3 (Mat)</v>
          </cell>
          <cell r="D525" t="str">
            <v>m3</v>
          </cell>
          <cell r="E525">
            <v>0.01</v>
          </cell>
          <cell r="F525">
            <v>6787.2010500000006</v>
          </cell>
          <cell r="G525">
            <v>67.872010500000002</v>
          </cell>
          <cell r="H525">
            <v>44044</v>
          </cell>
        </row>
        <row r="526">
          <cell r="B526" t="str">
            <v>T1022</v>
          </cell>
          <cell r="C526" t="str">
            <v>Mortero 1/4:1:4 (Mat)</v>
          </cell>
          <cell r="D526" t="str">
            <v>m3</v>
          </cell>
          <cell r="E526">
            <v>0.02</v>
          </cell>
          <cell r="F526">
            <v>4446.8470729999999</v>
          </cell>
          <cell r="G526">
            <v>88.93694146</v>
          </cell>
          <cell r="H526">
            <v>44044</v>
          </cell>
        </row>
        <row r="527">
          <cell r="B527" t="str">
            <v>I1004</v>
          </cell>
          <cell r="C527" t="str">
            <v>Oficial</v>
          </cell>
          <cell r="D527" t="str">
            <v>hs</v>
          </cell>
          <cell r="E527">
            <v>1</v>
          </cell>
          <cell r="F527">
            <v>534.76377932467528</v>
          </cell>
          <cell r="G527">
            <v>534.76377932467528</v>
          </cell>
          <cell r="H527">
            <v>44044</v>
          </cell>
          <cell r="I527" t="str">
            <v>Chandias, 0,25 Ana 64) y 0,6 Ana 67)</v>
          </cell>
        </row>
        <row r="528">
          <cell r="B528" t="str">
            <v>I1005</v>
          </cell>
          <cell r="C528" t="str">
            <v>Ayudante</v>
          </cell>
          <cell r="D528" t="str">
            <v>hs</v>
          </cell>
          <cell r="E528">
            <v>0.5</v>
          </cell>
          <cell r="F528">
            <v>468.58057475324659</v>
          </cell>
          <cell r="G528">
            <v>234.2902873766233</v>
          </cell>
          <cell r="H528">
            <v>44044</v>
          </cell>
          <cell r="I528" t="str">
            <v>Chandias, 0,10 Ana 64) y 0,3 Ana 67)</v>
          </cell>
        </row>
        <row r="530">
          <cell r="A530" t="str">
            <v>T1112</v>
          </cell>
          <cell r="C530" t="str">
            <v>Encadenado (Excavacion, Viga Y Pilotines)</v>
          </cell>
          <cell r="D530" t="str">
            <v>ml</v>
          </cell>
          <cell r="G530">
            <v>2982.7488035058227</v>
          </cell>
          <cell r="H530">
            <v>44044</v>
          </cell>
          <cell r="I530" t="str">
            <v>04 FUNDACIONES</v>
          </cell>
        </row>
        <row r="531">
          <cell r="B531" t="str">
            <v>T1109</v>
          </cell>
          <cell r="C531" t="str">
            <v>Pilotin Diam 0,20 X 1,50 De Prof Incluida Excavacion</v>
          </cell>
          <cell r="D531" t="str">
            <v>un</v>
          </cell>
          <cell r="E531">
            <v>0.66666666666666663</v>
          </cell>
          <cell r="F531">
            <v>2360.7747076396436</v>
          </cell>
          <cell r="G531">
            <v>1573.8498050930957</v>
          </cell>
          <cell r="H531">
            <v>44044</v>
          </cell>
        </row>
        <row r="532">
          <cell r="B532" t="str">
            <v>T1105</v>
          </cell>
          <cell r="C532" t="str">
            <v>Cordon De Hormigón</v>
          </cell>
          <cell r="D532" t="str">
            <v>ml</v>
          </cell>
          <cell r="E532">
            <v>1</v>
          </cell>
          <cell r="F532">
            <v>846.60230870883095</v>
          </cell>
          <cell r="G532">
            <v>846.60230870883095</v>
          </cell>
          <cell r="H532">
            <v>44044</v>
          </cell>
        </row>
        <row r="533">
          <cell r="B533" t="str">
            <v>T1003</v>
          </cell>
          <cell r="C533" t="str">
            <v>Excavación Manual De Zanjas Y Pozos (Mo)</v>
          </cell>
          <cell r="D533" t="str">
            <v>m3</v>
          </cell>
          <cell r="E533">
            <v>0.3</v>
          </cell>
          <cell r="F533">
            <v>1874.3222990129864</v>
          </cell>
          <cell r="G533">
            <v>562.29668970389594</v>
          </cell>
          <cell r="H533">
            <v>44044</v>
          </cell>
        </row>
        <row r="535">
          <cell r="A535" t="str">
            <v>T1113</v>
          </cell>
          <cell r="C535" t="str">
            <v>Pozo De Desagote Pluvial Según Lo Que Se Indica En Plano De Instalación Sanitaria Incluyendo La Provisión Y Colocación De Bombas.</v>
          </cell>
          <cell r="D535" t="str">
            <v>gl</v>
          </cell>
          <cell r="G535">
            <v>87097.218127664673</v>
          </cell>
          <cell r="H535">
            <v>42278</v>
          </cell>
          <cell r="I535" t="str">
            <v>SANITARIA</v>
          </cell>
        </row>
        <row r="536">
          <cell r="B536" t="str">
            <v>I1069</v>
          </cell>
          <cell r="C536" t="str">
            <v>Oficial Sanitarista, Gasista</v>
          </cell>
          <cell r="D536" t="str">
            <v>hs</v>
          </cell>
          <cell r="E536">
            <v>40</v>
          </cell>
          <cell r="F536">
            <v>792.42979906493497</v>
          </cell>
          <cell r="G536">
            <v>31697.191962597397</v>
          </cell>
          <cell r="H536">
            <v>44044</v>
          </cell>
        </row>
        <row r="537">
          <cell r="B537" t="str">
            <v>I1070</v>
          </cell>
          <cell r="C537" t="str">
            <v>Ayudante Sanitarista, Gasista</v>
          </cell>
          <cell r="D537" t="str">
            <v>hs</v>
          </cell>
          <cell r="E537">
            <v>40</v>
          </cell>
          <cell r="F537">
            <v>609.15474717922052</v>
          </cell>
          <cell r="G537">
            <v>24366.189887168821</v>
          </cell>
          <cell r="H537">
            <v>44044</v>
          </cell>
        </row>
        <row r="538">
          <cell r="B538" t="str">
            <v>I1087</v>
          </cell>
          <cell r="C538" t="str">
            <v>Bomba Pozo Bombeo</v>
          </cell>
          <cell r="D538" t="str">
            <v>u</v>
          </cell>
          <cell r="E538">
            <v>2</v>
          </cell>
          <cell r="F538">
            <v>3500</v>
          </cell>
          <cell r="G538">
            <v>7000</v>
          </cell>
          <cell r="H538">
            <v>42278</v>
          </cell>
        </row>
        <row r="539">
          <cell r="B539" t="str">
            <v>T1003</v>
          </cell>
          <cell r="C539" t="str">
            <v>Excavación Manual De Zanjas Y Pozos (Mo)</v>
          </cell>
          <cell r="D539" t="str">
            <v>m3</v>
          </cell>
          <cell r="E539">
            <v>2</v>
          </cell>
          <cell r="F539">
            <v>1874.3222990129864</v>
          </cell>
          <cell r="G539">
            <v>3748.6445980259728</v>
          </cell>
          <cell r="H539">
            <v>44044</v>
          </cell>
        </row>
        <row r="540">
          <cell r="B540" t="str">
            <v>T1068</v>
          </cell>
          <cell r="C540" t="str">
            <v>Contrapiso De Hp Sobre Terreno Esp 12 Cm</v>
          </cell>
          <cell r="D540" t="str">
            <v>m2</v>
          </cell>
          <cell r="E540">
            <v>1</v>
          </cell>
          <cell r="F540">
            <v>985.90374767875312</v>
          </cell>
          <cell r="G540">
            <v>985.90374767875312</v>
          </cell>
          <cell r="H540">
            <v>44044</v>
          </cell>
        </row>
        <row r="541">
          <cell r="B541" t="str">
            <v>T1047</v>
          </cell>
          <cell r="C541" t="str">
            <v>Mampostería De Ladrillo Comun Esp 15 Cm En Elevacion</v>
          </cell>
          <cell r="D541" t="str">
            <v>m3</v>
          </cell>
          <cell r="E541">
            <v>0.6</v>
          </cell>
          <cell r="F541">
            <v>13907.728191735257</v>
          </cell>
          <cell r="G541">
            <v>8344.6369150411538</v>
          </cell>
          <cell r="H541">
            <v>44044</v>
          </cell>
        </row>
        <row r="542">
          <cell r="B542" t="str">
            <v>T1110</v>
          </cell>
          <cell r="C542" t="str">
            <v>Capa Aisladora Htal. En Muros Esp=2Cm Mci 1:3+H</v>
          </cell>
          <cell r="D542" t="str">
            <v>m2</v>
          </cell>
          <cell r="E542">
            <v>5</v>
          </cell>
          <cell r="F542">
            <v>443.45020343051948</v>
          </cell>
          <cell r="G542">
            <v>2217.2510171525973</v>
          </cell>
          <cell r="H542">
            <v>44044</v>
          </cell>
        </row>
        <row r="543">
          <cell r="B543" t="str">
            <v>I1085</v>
          </cell>
          <cell r="C543" t="str">
            <v>Cano Acqua System Pn-20 Magnum 20Mm A.Caliente</v>
          </cell>
          <cell r="D543" t="str">
            <v>tira</v>
          </cell>
          <cell r="E543">
            <v>6</v>
          </cell>
          <cell r="F543">
            <v>134.02000000000001</v>
          </cell>
          <cell r="G543">
            <v>804.12000000000012</v>
          </cell>
          <cell r="H543">
            <v>42979</v>
          </cell>
        </row>
        <row r="544">
          <cell r="B544" t="str">
            <v>I1086</v>
          </cell>
          <cell r="C544" t="str">
            <v>Curva De 20 A 90 Acqua System (1/2)</v>
          </cell>
          <cell r="D544" t="str">
            <v>u</v>
          </cell>
          <cell r="E544">
            <v>8</v>
          </cell>
          <cell r="F544">
            <v>26.66</v>
          </cell>
          <cell r="G544">
            <v>213.28</v>
          </cell>
          <cell r="H544">
            <v>42979</v>
          </cell>
        </row>
        <row r="545">
          <cell r="B545" t="str">
            <v>I1088</v>
          </cell>
          <cell r="C545" t="str">
            <v>Union Doble De 50 Bridada Acqua System</v>
          </cell>
          <cell r="D545" t="str">
            <v>u</v>
          </cell>
          <cell r="E545">
            <v>2</v>
          </cell>
          <cell r="F545">
            <v>197.14</v>
          </cell>
          <cell r="G545">
            <v>394.28</v>
          </cell>
          <cell r="H545">
            <v>42979</v>
          </cell>
        </row>
        <row r="546">
          <cell r="B546" t="str">
            <v>I1089</v>
          </cell>
          <cell r="C546" t="str">
            <v>Valvula Retencion Vert. 2 1/2 Bce.</v>
          </cell>
          <cell r="D546" t="str">
            <v>u</v>
          </cell>
          <cell r="E546">
            <v>1</v>
          </cell>
          <cell r="F546">
            <v>1940.12</v>
          </cell>
          <cell r="G546">
            <v>1940.12</v>
          </cell>
          <cell r="H546">
            <v>42979</v>
          </cell>
        </row>
        <row r="547">
          <cell r="B547" t="str">
            <v>I1090</v>
          </cell>
          <cell r="C547" t="str">
            <v>Rosca C/Tuerca Bce 2 1/2</v>
          </cell>
          <cell r="D547" t="str">
            <v>u</v>
          </cell>
          <cell r="E547">
            <v>10</v>
          </cell>
          <cell r="F547">
            <v>538.55999999999995</v>
          </cell>
          <cell r="G547">
            <v>5385.5999999999995</v>
          </cell>
          <cell r="H547">
            <v>42979</v>
          </cell>
        </row>
        <row r="549">
          <cell r="A549" t="str">
            <v>T1114</v>
          </cell>
          <cell r="C549" t="str">
            <v>Cantero Rectangular De Ladrillo Comun Revocado</v>
          </cell>
          <cell r="D549" t="str">
            <v>u</v>
          </cell>
          <cell r="G549">
            <v>7875.9734659657715</v>
          </cell>
          <cell r="H549">
            <v>44044</v>
          </cell>
          <cell r="I549" t="str">
            <v>24 INSTALACIÓN CONTRA INCENDIO</v>
          </cell>
        </row>
        <row r="550">
          <cell r="B550" t="str">
            <v>T1047</v>
          </cell>
          <cell r="C550" t="str">
            <v>Mampostería De Ladrillo Comun Esp 15 Cm En Elevacion</v>
          </cell>
          <cell r="D550" t="str">
            <v>m3</v>
          </cell>
          <cell r="E550">
            <v>0.3</v>
          </cell>
          <cell r="F550">
            <v>13907.728191735257</v>
          </cell>
          <cell r="G550">
            <v>4172.3184575205769</v>
          </cell>
          <cell r="H550">
            <v>44044</v>
          </cell>
        </row>
        <row r="551">
          <cell r="B551" t="str">
            <v>T1111</v>
          </cell>
          <cell r="C551" t="str">
            <v>Azotado Impermeable Y Jaharro Frat. Exterior</v>
          </cell>
          <cell r="D551" t="str">
            <v>m2</v>
          </cell>
          <cell r="E551">
            <v>4</v>
          </cell>
          <cell r="F551">
            <v>925.91375211129855</v>
          </cell>
          <cell r="G551">
            <v>3703.6550084451942</v>
          </cell>
          <cell r="H551">
            <v>44044</v>
          </cell>
        </row>
        <row r="553">
          <cell r="A553" t="str">
            <v>T1115</v>
          </cell>
          <cell r="C553" t="str">
            <v>Derecho De Conexión, Agua En Acera 13 A 32 Mm</v>
          </cell>
          <cell r="D553" t="str">
            <v>u</v>
          </cell>
          <cell r="G553">
            <v>2399.6799999999998</v>
          </cell>
          <cell r="H553">
            <v>42736</v>
          </cell>
          <cell r="I553" t="str">
            <v>23 INSTALACIÓN SANITARIA</v>
          </cell>
        </row>
        <row r="554">
          <cell r="B554" t="str">
            <v>I1093</v>
          </cell>
          <cell r="C554" t="str">
            <v>Derecho De Conexión, Agua En Acera 13 A 32 Mm</v>
          </cell>
          <cell r="D554" t="str">
            <v>u</v>
          </cell>
          <cell r="E554">
            <v>1</v>
          </cell>
          <cell r="F554">
            <v>2399.6799999999998</v>
          </cell>
          <cell r="G554">
            <v>2399.6799999999998</v>
          </cell>
          <cell r="H554">
            <v>42736</v>
          </cell>
        </row>
        <row r="556">
          <cell r="A556" t="str">
            <v>T1116</v>
          </cell>
          <cell r="C556" t="str">
            <v>Apertura De Canaleta En Muro De Ladrillo Comun 7X 5 Cm</v>
          </cell>
          <cell r="D556" t="str">
            <v>ml</v>
          </cell>
          <cell r="G556">
            <v>234.2902873766233</v>
          </cell>
          <cell r="H556">
            <v>44044</v>
          </cell>
          <cell r="I556" t="str">
            <v>90 AUXILIARES</v>
          </cell>
        </row>
        <row r="557">
          <cell r="B557" t="str">
            <v>I1005</v>
          </cell>
          <cell r="C557" t="str">
            <v>Ayudante</v>
          </cell>
          <cell r="D557" t="str">
            <v>hs</v>
          </cell>
          <cell r="E557">
            <v>0.5</v>
          </cell>
          <cell r="F557">
            <v>468.58057475324659</v>
          </cell>
          <cell r="G557">
            <v>234.2902873766233</v>
          </cell>
          <cell r="H557">
            <v>44044</v>
          </cell>
        </row>
        <row r="559">
          <cell r="A559" t="str">
            <v>T1117</v>
          </cell>
          <cell r="C559" t="str">
            <v>Colector De Tanque De Bombeo 2"</v>
          </cell>
          <cell r="D559" t="str">
            <v>u</v>
          </cell>
          <cell r="G559">
            <v>29977.795539906489</v>
          </cell>
          <cell r="H559">
            <v>42979</v>
          </cell>
          <cell r="I559" t="str">
            <v>23 INSTALACIÓN SANITARIA</v>
          </cell>
        </row>
        <row r="560">
          <cell r="B560" t="str">
            <v>I1155</v>
          </cell>
          <cell r="C560" t="str">
            <v>Niple Bce 1 X 20 Cm.</v>
          </cell>
          <cell r="D560" t="str">
            <v>u</v>
          </cell>
          <cell r="E560">
            <v>2</v>
          </cell>
          <cell r="F560">
            <v>202.76</v>
          </cell>
          <cell r="G560">
            <v>405.52</v>
          </cell>
          <cell r="H560">
            <v>42979</v>
          </cell>
        </row>
        <row r="561">
          <cell r="B561" t="str">
            <v>I1156</v>
          </cell>
          <cell r="C561" t="str">
            <v>Brida Bce 1</v>
          </cell>
          <cell r="D561" t="str">
            <v>u</v>
          </cell>
          <cell r="E561">
            <v>4</v>
          </cell>
          <cell r="F561">
            <v>55.27</v>
          </cell>
          <cell r="G561">
            <v>221.08</v>
          </cell>
          <cell r="H561">
            <v>42979</v>
          </cell>
        </row>
        <row r="562">
          <cell r="B562" t="str">
            <v>I1157</v>
          </cell>
          <cell r="C562" t="str">
            <v>Tee Bce 1</v>
          </cell>
          <cell r="D562" t="str">
            <v>u</v>
          </cell>
          <cell r="E562">
            <v>2</v>
          </cell>
          <cell r="F562">
            <v>90.59</v>
          </cell>
          <cell r="G562">
            <v>181.18</v>
          </cell>
          <cell r="H562">
            <v>42979</v>
          </cell>
        </row>
        <row r="563">
          <cell r="B563" t="str">
            <v>I1126</v>
          </cell>
          <cell r="C563" t="str">
            <v>Rosca C/Tuerca Bce 2</v>
          </cell>
          <cell r="D563" t="str">
            <v>u</v>
          </cell>
          <cell r="E563">
            <v>6</v>
          </cell>
          <cell r="F563">
            <v>159.19</v>
          </cell>
          <cell r="G563">
            <v>955.14</v>
          </cell>
          <cell r="H563">
            <v>42979</v>
          </cell>
        </row>
        <row r="564">
          <cell r="B564" t="str">
            <v>I1158</v>
          </cell>
          <cell r="C564" t="str">
            <v>Union Doble Bce 2</v>
          </cell>
          <cell r="D564" t="str">
            <v>u</v>
          </cell>
          <cell r="E564">
            <v>2</v>
          </cell>
          <cell r="F564">
            <v>703.15</v>
          </cell>
          <cell r="G564">
            <v>1406.3</v>
          </cell>
          <cell r="H564">
            <v>42979</v>
          </cell>
        </row>
        <row r="565">
          <cell r="B565" t="str">
            <v>I1159</v>
          </cell>
          <cell r="C565" t="str">
            <v>Llave De Paso De 25 (Polimero-Bronce)Acqua System</v>
          </cell>
          <cell r="D565" t="str">
            <v>u</v>
          </cell>
          <cell r="E565">
            <v>4</v>
          </cell>
          <cell r="F565">
            <v>265.94</v>
          </cell>
          <cell r="G565">
            <v>1063.76</v>
          </cell>
          <cell r="H565">
            <v>42979</v>
          </cell>
        </row>
        <row r="566">
          <cell r="B566" t="str">
            <v>I1160</v>
          </cell>
          <cell r="C566" t="str">
            <v>Tubo Macho P/Hb 25 S/Estanar</v>
          </cell>
          <cell r="D566" t="str">
            <v>u</v>
          </cell>
          <cell r="E566">
            <v>2</v>
          </cell>
          <cell r="F566">
            <v>94.51</v>
          </cell>
          <cell r="G566">
            <v>189.02</v>
          </cell>
          <cell r="H566">
            <v>42979</v>
          </cell>
        </row>
        <row r="567">
          <cell r="B567" t="str">
            <v>I1161</v>
          </cell>
          <cell r="C567" t="str">
            <v>Buje P/Hb 51 X 25 S/Estanar</v>
          </cell>
          <cell r="D567" t="str">
            <v>u</v>
          </cell>
          <cell r="E567">
            <v>2</v>
          </cell>
          <cell r="F567">
            <v>172.48</v>
          </cell>
          <cell r="G567">
            <v>344.96</v>
          </cell>
          <cell r="H567">
            <v>42979</v>
          </cell>
        </row>
        <row r="568">
          <cell r="B568" t="str">
            <v>I1162</v>
          </cell>
          <cell r="C568" t="str">
            <v>Tee P/Hb 50 S/Estanar</v>
          </cell>
          <cell r="D568" t="str">
            <v>u</v>
          </cell>
          <cell r="E568">
            <v>2</v>
          </cell>
          <cell r="F568">
            <v>519.82000000000005</v>
          </cell>
          <cell r="G568">
            <v>1039.6400000000001</v>
          </cell>
          <cell r="H568">
            <v>42979</v>
          </cell>
        </row>
        <row r="569">
          <cell r="B569" t="str">
            <v>I1163</v>
          </cell>
          <cell r="C569" t="str">
            <v>Codo P/Hb 50 A 90 S/Estanar</v>
          </cell>
          <cell r="D569" t="str">
            <v>u</v>
          </cell>
          <cell r="E569">
            <v>1</v>
          </cell>
          <cell r="F569">
            <v>393.41</v>
          </cell>
          <cell r="G569">
            <v>393.41</v>
          </cell>
          <cell r="H569">
            <v>42979</v>
          </cell>
        </row>
        <row r="570">
          <cell r="B570" t="str">
            <v>I1164</v>
          </cell>
          <cell r="C570" t="str">
            <v>Codo P/Hb 50 A 90 S/Estanar</v>
          </cell>
          <cell r="D570" t="str">
            <v>u</v>
          </cell>
          <cell r="E570">
            <v>2</v>
          </cell>
          <cell r="F570">
            <v>393.41</v>
          </cell>
          <cell r="G570">
            <v>786.82</v>
          </cell>
          <cell r="H570">
            <v>42979</v>
          </cell>
        </row>
        <row r="571">
          <cell r="B571" t="str">
            <v>I1131</v>
          </cell>
          <cell r="C571" t="str">
            <v>Madeja De Canamo Peinado X 100 Grs.</v>
          </cell>
          <cell r="D571" t="str">
            <v>u</v>
          </cell>
          <cell r="E571">
            <v>1</v>
          </cell>
          <cell r="F571">
            <v>47.43</v>
          </cell>
          <cell r="G571">
            <v>47.43</v>
          </cell>
          <cell r="H571">
            <v>42979</v>
          </cell>
        </row>
        <row r="572">
          <cell r="B572" t="str">
            <v>I1132</v>
          </cell>
          <cell r="C572" t="str">
            <v>Sellador Hidro 3 X 50 Cm3 (85)</v>
          </cell>
          <cell r="D572" t="str">
            <v>u</v>
          </cell>
          <cell r="E572">
            <v>1</v>
          </cell>
          <cell r="F572">
            <v>157.0248</v>
          </cell>
          <cell r="G572">
            <v>157.0248</v>
          </cell>
          <cell r="H572">
            <v>44044</v>
          </cell>
        </row>
        <row r="573">
          <cell r="B573" t="str">
            <v>I1165</v>
          </cell>
          <cell r="C573" t="str">
            <v>Masilla Nodulo X 1 Kg.</v>
          </cell>
          <cell r="D573" t="str">
            <v>u</v>
          </cell>
          <cell r="E573">
            <v>1</v>
          </cell>
          <cell r="F573">
            <v>83.48</v>
          </cell>
          <cell r="G573">
            <v>83.48</v>
          </cell>
          <cell r="H573">
            <v>42979</v>
          </cell>
        </row>
        <row r="574">
          <cell r="B574" t="str">
            <v>I1154</v>
          </cell>
          <cell r="C574" t="str">
            <v>Soldadura Fuerte</v>
          </cell>
          <cell r="D574" t="str">
            <v>u</v>
          </cell>
          <cell r="E574">
            <v>0.2</v>
          </cell>
          <cell r="F574">
            <v>1388.39</v>
          </cell>
          <cell r="G574">
            <v>277.67800000000005</v>
          </cell>
          <cell r="H574">
            <v>42979</v>
          </cell>
        </row>
        <row r="575">
          <cell r="B575" t="str">
            <v>I1069</v>
          </cell>
          <cell r="C575" t="str">
            <v>Oficial Sanitarista, Gasista</v>
          </cell>
          <cell r="D575" t="str">
            <v>hs</v>
          </cell>
          <cell r="E575">
            <v>16</v>
          </cell>
          <cell r="F575">
            <v>792.42979906493497</v>
          </cell>
          <cell r="G575">
            <v>12678.876785038959</v>
          </cell>
          <cell r="H575">
            <v>44044</v>
          </cell>
        </row>
        <row r="576">
          <cell r="B576" t="str">
            <v>I1070</v>
          </cell>
          <cell r="C576" t="str">
            <v>Ayudante Sanitarista, Gasista</v>
          </cell>
          <cell r="D576" t="str">
            <v>hs</v>
          </cell>
          <cell r="E576">
            <v>16</v>
          </cell>
          <cell r="F576">
            <v>609.15474717922052</v>
          </cell>
          <cell r="G576">
            <v>9746.4759548675283</v>
          </cell>
          <cell r="H576">
            <v>44044</v>
          </cell>
        </row>
        <row r="578">
          <cell r="A578" t="str">
            <v>T1118</v>
          </cell>
          <cell r="C578" t="str">
            <v>Tramo Desde Colector De Tb Hasta Entrada A Bombas</v>
          </cell>
          <cell r="D578" t="str">
            <v>ml</v>
          </cell>
          <cell r="G578">
            <v>4630.6684424883115</v>
          </cell>
          <cell r="H578">
            <v>42979</v>
          </cell>
          <cell r="I578" t="str">
            <v>23 INSTALACIÓN SANITARIA</v>
          </cell>
        </row>
        <row r="579">
          <cell r="B579" t="str">
            <v>I1095</v>
          </cell>
          <cell r="C579" t="str">
            <v>Cano Acqua System Pn-12 50 Agua Fria (1 1/2)</v>
          </cell>
          <cell r="D579" t="str">
            <v>tira</v>
          </cell>
          <cell r="E579">
            <v>0.25</v>
          </cell>
          <cell r="F579">
            <v>512.29</v>
          </cell>
          <cell r="G579">
            <v>128.07249999999999</v>
          </cell>
          <cell r="H579">
            <v>42979</v>
          </cell>
        </row>
        <row r="580">
          <cell r="B580" t="str">
            <v>I1106</v>
          </cell>
          <cell r="C580" t="str">
            <v>Tee De 50 Acqua System (1 1/2)</v>
          </cell>
          <cell r="D580" t="str">
            <v>u</v>
          </cell>
          <cell r="E580">
            <v>0.5</v>
          </cell>
          <cell r="F580">
            <v>109.85</v>
          </cell>
          <cell r="G580">
            <v>54.924999999999997</v>
          </cell>
          <cell r="H580">
            <v>42979</v>
          </cell>
        </row>
        <row r="581">
          <cell r="B581" t="str">
            <v>I1104</v>
          </cell>
          <cell r="C581" t="str">
            <v>Codo De 50 A 90 Acqua System (1 1/2)</v>
          </cell>
          <cell r="D581" t="str">
            <v>u</v>
          </cell>
          <cell r="E581">
            <v>1</v>
          </cell>
          <cell r="F581">
            <v>78.87</v>
          </cell>
          <cell r="G581">
            <v>78.87</v>
          </cell>
          <cell r="H581">
            <v>42979</v>
          </cell>
        </row>
        <row r="582">
          <cell r="B582" t="str">
            <v>I1116</v>
          </cell>
          <cell r="C582" t="str">
            <v>Tubo Hembra 50X1 1/2 Acqua System</v>
          </cell>
          <cell r="D582" t="str">
            <v>u</v>
          </cell>
          <cell r="E582">
            <v>1</v>
          </cell>
          <cell r="F582">
            <v>386.13</v>
          </cell>
          <cell r="G582">
            <v>386.13</v>
          </cell>
          <cell r="H582">
            <v>42979</v>
          </cell>
        </row>
        <row r="583">
          <cell r="B583" t="str">
            <v>I1123</v>
          </cell>
          <cell r="C583" t="str">
            <v>Esferica 50 Mm P/Exterior Paso Total Acqua System</v>
          </cell>
          <cell r="D583" t="str">
            <v>u</v>
          </cell>
          <cell r="E583">
            <v>1</v>
          </cell>
          <cell r="F583">
            <v>1105.6300000000001</v>
          </cell>
          <cell r="G583">
            <v>1105.6300000000001</v>
          </cell>
          <cell r="H583">
            <v>42979</v>
          </cell>
        </row>
        <row r="584">
          <cell r="B584" t="str">
            <v>I1125</v>
          </cell>
          <cell r="C584" t="str">
            <v>Rosca C/Tuerca Bce 1 1/2</v>
          </cell>
          <cell r="D584" t="str">
            <v>u</v>
          </cell>
          <cell r="E584">
            <v>0.5</v>
          </cell>
          <cell r="F584">
            <v>96.63</v>
          </cell>
          <cell r="G584">
            <v>48.314999999999998</v>
          </cell>
          <cell r="H584">
            <v>42979</v>
          </cell>
        </row>
        <row r="585">
          <cell r="B585" t="str">
            <v>I1131</v>
          </cell>
          <cell r="C585" t="str">
            <v>Madeja De Canamo Peinado X 100 Grs.</v>
          </cell>
          <cell r="D585" t="str">
            <v>u</v>
          </cell>
          <cell r="E585">
            <v>0.125</v>
          </cell>
          <cell r="F585">
            <v>47.43</v>
          </cell>
          <cell r="G585">
            <v>5.92875</v>
          </cell>
          <cell r="H585">
            <v>42979</v>
          </cell>
        </row>
        <row r="586">
          <cell r="B586" t="str">
            <v>I1132</v>
          </cell>
          <cell r="C586" t="str">
            <v>Sellador Hidro 3 X 50 Cm3 (85)</v>
          </cell>
          <cell r="D586" t="str">
            <v>u</v>
          </cell>
          <cell r="E586">
            <v>0.125</v>
          </cell>
          <cell r="F586">
            <v>157.0248</v>
          </cell>
          <cell r="G586">
            <v>19.6281</v>
          </cell>
          <cell r="H586">
            <v>44044</v>
          </cell>
        </row>
        <row r="587">
          <cell r="B587" t="str">
            <v>I1069</v>
          </cell>
          <cell r="C587" t="str">
            <v>Oficial Sanitarista, Gasista</v>
          </cell>
          <cell r="D587" t="str">
            <v>hs</v>
          </cell>
          <cell r="E587">
            <v>2</v>
          </cell>
          <cell r="F587">
            <v>792.42979906493497</v>
          </cell>
          <cell r="G587">
            <v>1584.8595981298699</v>
          </cell>
          <cell r="H587">
            <v>44044</v>
          </cell>
        </row>
        <row r="588">
          <cell r="B588" t="str">
            <v>I1070</v>
          </cell>
          <cell r="C588" t="str">
            <v>Ayudante Sanitarista, Gasista</v>
          </cell>
          <cell r="D588" t="str">
            <v>hs</v>
          </cell>
          <cell r="E588">
            <v>2</v>
          </cell>
          <cell r="F588">
            <v>609.15474717922052</v>
          </cell>
          <cell r="G588">
            <v>1218.309494358441</v>
          </cell>
          <cell r="H588">
            <v>44044</v>
          </cell>
        </row>
        <row r="590">
          <cell r="A590" t="str">
            <v>T1119</v>
          </cell>
          <cell r="C590" t="str">
            <v>Tramo Desde Bombas Hasta Subida De Agua</v>
          </cell>
          <cell r="D590" t="str">
            <v>ml</v>
          </cell>
          <cell r="G590">
            <v>7505.9525349766218</v>
          </cell>
          <cell r="H590">
            <v>42948</v>
          </cell>
          <cell r="I590" t="str">
            <v>23 INSTALACIÓN SANITARIA</v>
          </cell>
        </row>
        <row r="591">
          <cell r="B591" t="str">
            <v>I1128</v>
          </cell>
          <cell r="C591" t="str">
            <v>Buje Red Bce 2 X 1 1/2</v>
          </cell>
          <cell r="D591" t="str">
            <v>u</v>
          </cell>
          <cell r="E591">
            <v>1</v>
          </cell>
          <cell r="F591">
            <v>102.09</v>
          </cell>
          <cell r="G591">
            <v>102.09</v>
          </cell>
          <cell r="H591">
            <v>42979</v>
          </cell>
        </row>
        <row r="592">
          <cell r="B592" t="str">
            <v>I1129</v>
          </cell>
          <cell r="C592" t="str">
            <v>Cupla Elastica 1 1/2 C/Brida Y Contra Brida (Cec)</v>
          </cell>
          <cell r="D592" t="str">
            <v>u</v>
          </cell>
          <cell r="E592">
            <v>1</v>
          </cell>
          <cell r="F592">
            <v>250</v>
          </cell>
          <cell r="G592">
            <v>250</v>
          </cell>
          <cell r="H592">
            <v>42948</v>
          </cell>
        </row>
        <row r="593">
          <cell r="B593" t="str">
            <v>I1130</v>
          </cell>
          <cell r="C593" t="str">
            <v>Valvula Retencion Vert. 1 1/2 Bce.</v>
          </cell>
          <cell r="D593" t="str">
            <v>u</v>
          </cell>
          <cell r="E593">
            <v>1</v>
          </cell>
          <cell r="F593">
            <v>685.93</v>
          </cell>
          <cell r="G593">
            <v>685.93</v>
          </cell>
          <cell r="H593">
            <v>42979</v>
          </cell>
        </row>
        <row r="594">
          <cell r="B594" t="str">
            <v>I1113</v>
          </cell>
          <cell r="C594" t="str">
            <v>Tubo Macho 50X1 1/2 Acqua System</v>
          </cell>
          <cell r="D594" t="str">
            <v>u</v>
          </cell>
          <cell r="E594">
            <v>1</v>
          </cell>
          <cell r="F594">
            <v>399.01</v>
          </cell>
          <cell r="G594">
            <v>399.01</v>
          </cell>
          <cell r="H594">
            <v>42979</v>
          </cell>
        </row>
        <row r="595">
          <cell r="B595" t="str">
            <v>I1101</v>
          </cell>
          <cell r="C595" t="str">
            <v>Codo De 50 A 45 Acqua System (1 1/2)</v>
          </cell>
          <cell r="D595" t="str">
            <v>u</v>
          </cell>
          <cell r="E595">
            <v>1</v>
          </cell>
          <cell r="F595">
            <v>98.57</v>
          </cell>
          <cell r="G595">
            <v>98.57</v>
          </cell>
          <cell r="H595">
            <v>42979</v>
          </cell>
        </row>
        <row r="596">
          <cell r="B596" t="str">
            <v>I1106</v>
          </cell>
          <cell r="C596" t="str">
            <v>Tee De 50 Acqua System (1 1/2)</v>
          </cell>
          <cell r="D596" t="str">
            <v>u</v>
          </cell>
          <cell r="E596">
            <v>0.5</v>
          </cell>
          <cell r="F596">
            <v>109.85</v>
          </cell>
          <cell r="G596">
            <v>54.924999999999997</v>
          </cell>
          <cell r="H596">
            <v>42979</v>
          </cell>
        </row>
        <row r="597">
          <cell r="B597" t="str">
            <v>I1095</v>
          </cell>
          <cell r="C597" t="str">
            <v>Cano Acqua System Pn-12 50 Agua Fria (1 1/2)</v>
          </cell>
          <cell r="D597" t="str">
            <v>tira</v>
          </cell>
          <cell r="E597">
            <v>0.25</v>
          </cell>
          <cell r="F597">
            <v>512.29</v>
          </cell>
          <cell r="G597">
            <v>128.07249999999999</v>
          </cell>
          <cell r="H597">
            <v>42979</v>
          </cell>
        </row>
        <row r="598">
          <cell r="B598" t="str">
            <v>I1108</v>
          </cell>
          <cell r="C598" t="str">
            <v>Tee Red 50X32X50 Acqua System (1 1/2X1X1 1/2)</v>
          </cell>
          <cell r="D598" t="str">
            <v>u</v>
          </cell>
          <cell r="E598">
            <v>0.5</v>
          </cell>
          <cell r="F598">
            <v>90.69</v>
          </cell>
          <cell r="G598">
            <v>45.344999999999999</v>
          </cell>
          <cell r="H598">
            <v>42979</v>
          </cell>
          <cell r="I598" t="str">
            <v>para la canilla y la subida</v>
          </cell>
        </row>
        <row r="599">
          <cell r="B599" t="str">
            <v>I1115</v>
          </cell>
          <cell r="C599" t="str">
            <v>Tubo Hembra 32X3/4 Acqua System</v>
          </cell>
          <cell r="D599" t="str">
            <v>u</v>
          </cell>
          <cell r="E599">
            <v>0.5</v>
          </cell>
          <cell r="F599">
            <v>102.93</v>
          </cell>
          <cell r="G599">
            <v>51.465000000000003</v>
          </cell>
          <cell r="H599">
            <v>42979</v>
          </cell>
        </row>
        <row r="600">
          <cell r="B600" t="str">
            <v>I1124</v>
          </cell>
          <cell r="C600" t="str">
            <v>Canilla Esferica 3/4 Niquel Manija Larga</v>
          </cell>
          <cell r="D600" t="str">
            <v>u</v>
          </cell>
          <cell r="E600">
            <v>0.5</v>
          </cell>
          <cell r="F600">
            <v>117.3</v>
          </cell>
          <cell r="G600">
            <v>58.65</v>
          </cell>
          <cell r="H600">
            <v>42979</v>
          </cell>
        </row>
        <row r="601">
          <cell r="B601" t="str">
            <v>I1131</v>
          </cell>
          <cell r="C601" t="str">
            <v>Madeja De Canamo Peinado X 100 Grs.</v>
          </cell>
          <cell r="D601" t="str">
            <v>u</v>
          </cell>
          <cell r="E601">
            <v>0.125</v>
          </cell>
          <cell r="F601">
            <v>47.43</v>
          </cell>
          <cell r="G601">
            <v>5.92875</v>
          </cell>
          <cell r="H601">
            <v>42979</v>
          </cell>
        </row>
        <row r="602">
          <cell r="B602" t="str">
            <v>I1132</v>
          </cell>
          <cell r="C602" t="str">
            <v>Sellador Hidro 3 X 50 Cm3 (85)</v>
          </cell>
          <cell r="D602" t="str">
            <v>u</v>
          </cell>
          <cell r="E602">
            <v>0.125</v>
          </cell>
          <cell r="F602">
            <v>157.0248</v>
          </cell>
          <cell r="G602">
            <v>19.6281</v>
          </cell>
          <cell r="H602">
            <v>44044</v>
          </cell>
        </row>
        <row r="603">
          <cell r="B603" t="str">
            <v>I1069</v>
          </cell>
          <cell r="C603" t="str">
            <v>Oficial Sanitarista, Gasista</v>
          </cell>
          <cell r="D603" t="str">
            <v>hs</v>
          </cell>
          <cell r="E603">
            <v>4</v>
          </cell>
          <cell r="F603">
            <v>792.42979906493497</v>
          </cell>
          <cell r="G603">
            <v>3169.7191962597399</v>
          </cell>
          <cell r="H603">
            <v>44044</v>
          </cell>
        </row>
        <row r="604">
          <cell r="B604" t="str">
            <v>I1070</v>
          </cell>
          <cell r="C604" t="str">
            <v>Ayudante Sanitarista, Gasista</v>
          </cell>
          <cell r="D604" t="str">
            <v>hs</v>
          </cell>
          <cell r="E604">
            <v>4</v>
          </cell>
          <cell r="F604">
            <v>609.15474717922052</v>
          </cell>
          <cell r="G604">
            <v>2436.6189887168821</v>
          </cell>
          <cell r="H604">
            <v>44044</v>
          </cell>
        </row>
        <row r="606">
          <cell r="A606" t="str">
            <v>T1120</v>
          </cell>
          <cell r="C606" t="str">
            <v>Subida A Tr Diam 1 1/2"</v>
          </cell>
          <cell r="D606" t="str">
            <v>ml</v>
          </cell>
          <cell r="G606">
            <v>872.15414812207769</v>
          </cell>
          <cell r="H606">
            <v>42948</v>
          </cell>
          <cell r="I606" t="str">
            <v>23 INSTALACIÓN SANITARIA</v>
          </cell>
        </row>
        <row r="607">
          <cell r="B607" t="str">
            <v>I1095</v>
          </cell>
          <cell r="C607" t="str">
            <v>Cano Acqua System Pn-12 50 Agua Fria (1 1/2)</v>
          </cell>
          <cell r="D607" t="str">
            <v>tira</v>
          </cell>
          <cell r="E607">
            <v>0.25</v>
          </cell>
          <cell r="F607">
            <v>512.29</v>
          </cell>
          <cell r="G607">
            <v>128.07249999999999</v>
          </cell>
          <cell r="H607">
            <v>42979</v>
          </cell>
          <cell r="I607" t="str">
            <v>32 m</v>
          </cell>
        </row>
        <row r="608">
          <cell r="B608" t="str">
            <v>I1099</v>
          </cell>
          <cell r="C608" t="str">
            <v>Union De 50 Acqua System (1 1/2)</v>
          </cell>
          <cell r="D608" t="str">
            <v>u</v>
          </cell>
          <cell r="E608">
            <v>0.25</v>
          </cell>
          <cell r="F608">
            <v>53.44</v>
          </cell>
          <cell r="G608">
            <v>13.36</v>
          </cell>
          <cell r="H608">
            <v>42979</v>
          </cell>
          <cell r="I608" t="str">
            <v>una cada 4 m</v>
          </cell>
        </row>
        <row r="609">
          <cell r="B609" t="str">
            <v>I1104</v>
          </cell>
          <cell r="C609" t="str">
            <v>Codo De 50 A 90 Acqua System (1 1/2)</v>
          </cell>
          <cell r="D609" t="str">
            <v>u</v>
          </cell>
          <cell r="E609">
            <v>6.25E-2</v>
          </cell>
          <cell r="F609">
            <v>78.87</v>
          </cell>
          <cell r="G609">
            <v>4.9293750000000003</v>
          </cell>
          <cell r="H609">
            <v>42979</v>
          </cell>
        </row>
        <row r="610">
          <cell r="B610" t="str">
            <v>I1133</v>
          </cell>
          <cell r="C610" t="str">
            <v>Grapa Acustica 40 Acustik (2685)</v>
          </cell>
          <cell r="D610" t="str">
            <v>u</v>
          </cell>
          <cell r="E610">
            <v>1</v>
          </cell>
          <cell r="F610">
            <v>25</v>
          </cell>
          <cell r="G610">
            <v>25</v>
          </cell>
          <cell r="H610">
            <v>42948</v>
          </cell>
          <cell r="I610" t="str">
            <v>4 por tira</v>
          </cell>
        </row>
        <row r="611">
          <cell r="B611" t="str">
            <v>I1069</v>
          </cell>
          <cell r="C611" t="str">
            <v>Oficial Sanitarista, Gasista</v>
          </cell>
          <cell r="D611" t="str">
            <v>hs</v>
          </cell>
          <cell r="E611">
            <v>0.5</v>
          </cell>
          <cell r="F611">
            <v>792.42979906493497</v>
          </cell>
          <cell r="G611">
            <v>396.21489953246748</v>
          </cell>
          <cell r="H611">
            <v>44044</v>
          </cell>
        </row>
        <row r="612">
          <cell r="B612" t="str">
            <v>I1070</v>
          </cell>
          <cell r="C612" t="str">
            <v>Ayudante Sanitarista, Gasista</v>
          </cell>
          <cell r="D612" t="str">
            <v>hs</v>
          </cell>
          <cell r="E612">
            <v>0.5</v>
          </cell>
          <cell r="F612">
            <v>609.15474717922052</v>
          </cell>
          <cell r="G612">
            <v>304.57737358961026</v>
          </cell>
          <cell r="H612">
            <v>44044</v>
          </cell>
        </row>
        <row r="614">
          <cell r="A614" t="str">
            <v>T1121</v>
          </cell>
          <cell r="C614" t="str">
            <v>Agua Fria Y Caliente Baño Principal</v>
          </cell>
          <cell r="D614" t="str">
            <v>u</v>
          </cell>
          <cell r="G614">
            <v>17427.537019953241</v>
          </cell>
          <cell r="H614">
            <v>44044</v>
          </cell>
          <cell r="I614" t="str">
            <v>23 INSTALACIÓN SANITARIA</v>
          </cell>
        </row>
        <row r="615">
          <cell r="B615" t="str">
            <v>I1127</v>
          </cell>
          <cell r="C615" t="str">
            <v>Buje Red Bce 1/2 X 3/8</v>
          </cell>
          <cell r="D615" t="str">
            <v>u</v>
          </cell>
          <cell r="E615">
            <v>3</v>
          </cell>
          <cell r="F615">
            <v>70.247900000000001</v>
          </cell>
          <cell r="G615">
            <v>210.74369999999999</v>
          </cell>
          <cell r="H615">
            <v>44044</v>
          </cell>
        </row>
        <row r="616">
          <cell r="B616" t="str">
            <v>I1109</v>
          </cell>
          <cell r="C616" t="str">
            <v>Buje Red 25X20 Acqua System (3/4X1/2)</v>
          </cell>
          <cell r="D616" t="str">
            <v>u</v>
          </cell>
          <cell r="E616">
            <v>2</v>
          </cell>
          <cell r="F616">
            <v>28.925599999999999</v>
          </cell>
          <cell r="G616">
            <v>57.851199999999999</v>
          </cell>
          <cell r="H616">
            <v>44044</v>
          </cell>
        </row>
        <row r="617">
          <cell r="B617" t="str">
            <v>I1096</v>
          </cell>
          <cell r="C617" t="str">
            <v>Cano Acqua System Pn-25 20 Mm  A.Caliente (1/2)</v>
          </cell>
          <cell r="D617" t="str">
            <v>tira</v>
          </cell>
          <cell r="E617">
            <v>2</v>
          </cell>
          <cell r="F617">
            <v>352.89260000000002</v>
          </cell>
          <cell r="G617">
            <v>705.78520000000003</v>
          </cell>
          <cell r="H617">
            <v>44044</v>
          </cell>
        </row>
        <row r="618">
          <cell r="B618" t="str">
            <v>I1097</v>
          </cell>
          <cell r="C618" t="str">
            <v>Cano Acqua System Pn-25 25 Mm A.Caliente (3/4)</v>
          </cell>
          <cell r="D618" t="str">
            <v>tira</v>
          </cell>
          <cell r="E618">
            <v>5.5</v>
          </cell>
          <cell r="F618">
            <v>447.93389999999999</v>
          </cell>
          <cell r="G618">
            <v>2463.63645</v>
          </cell>
          <cell r="H618">
            <v>44044</v>
          </cell>
        </row>
        <row r="619">
          <cell r="B619" t="str">
            <v>I1102</v>
          </cell>
          <cell r="C619" t="str">
            <v>Codo De 20 A 90 Acqua System (1/2)</v>
          </cell>
          <cell r="D619" t="str">
            <v>u</v>
          </cell>
          <cell r="E619">
            <v>2</v>
          </cell>
          <cell r="F619">
            <v>30.223099999999999</v>
          </cell>
          <cell r="G619">
            <v>60.446199999999997</v>
          </cell>
          <cell r="H619">
            <v>44044</v>
          </cell>
        </row>
        <row r="620">
          <cell r="B620" t="str">
            <v>I1103</v>
          </cell>
          <cell r="C620" t="str">
            <v>Codo De 25 A 90 Acqua System (3/4)</v>
          </cell>
          <cell r="D620" t="str">
            <v>u</v>
          </cell>
          <cell r="E620">
            <v>12</v>
          </cell>
          <cell r="F620">
            <v>35.760300000000001</v>
          </cell>
          <cell r="G620">
            <v>429.12360000000001</v>
          </cell>
          <cell r="H620">
            <v>44044</v>
          </cell>
        </row>
        <row r="621">
          <cell r="B621" t="str">
            <v>I1118</v>
          </cell>
          <cell r="C621" t="str">
            <v>Codo Rosca Hembra 20X1/2 Acqua System</v>
          </cell>
          <cell r="D621" t="str">
            <v>u</v>
          </cell>
          <cell r="E621">
            <v>6</v>
          </cell>
          <cell r="F621">
            <v>74.380200000000002</v>
          </cell>
          <cell r="G621">
            <v>446.28120000000001</v>
          </cell>
          <cell r="H621">
            <v>44044</v>
          </cell>
        </row>
        <row r="622">
          <cell r="B622" t="str">
            <v>I1120</v>
          </cell>
          <cell r="C622" t="str">
            <v>Curva Sobrepasaje De 20 Acqua System</v>
          </cell>
          <cell r="D622" t="str">
            <v>u</v>
          </cell>
          <cell r="E622">
            <v>1</v>
          </cell>
          <cell r="F622">
            <v>57.677700000000002</v>
          </cell>
          <cell r="G622">
            <v>57.677700000000002</v>
          </cell>
          <cell r="H622">
            <v>44044</v>
          </cell>
        </row>
        <row r="623">
          <cell r="B623" t="str">
            <v>I1121</v>
          </cell>
          <cell r="C623" t="str">
            <v>Curva Sobrepasaje De 25 Acqua System</v>
          </cell>
          <cell r="D623" t="str">
            <v>u</v>
          </cell>
          <cell r="E623">
            <v>2</v>
          </cell>
          <cell r="F623">
            <v>83.495900000000006</v>
          </cell>
          <cell r="G623">
            <v>166.99180000000001</v>
          </cell>
          <cell r="H623">
            <v>44044</v>
          </cell>
        </row>
        <row r="624">
          <cell r="B624" t="str">
            <v>I1166</v>
          </cell>
          <cell r="C624" t="str">
            <v>Llave Esclusa De Bronce 1/2"</v>
          </cell>
          <cell r="D624" t="str">
            <v>u</v>
          </cell>
          <cell r="E624">
            <v>1</v>
          </cell>
          <cell r="F624">
            <v>389.25619999999998</v>
          </cell>
          <cell r="G624">
            <v>389.25619999999998</v>
          </cell>
          <cell r="H624">
            <v>44044</v>
          </cell>
        </row>
        <row r="625">
          <cell r="B625" t="str">
            <v>I1167</v>
          </cell>
          <cell r="C625" t="str">
            <v>Rollo Cinta Teflon De 3/4 X 20 Mts.</v>
          </cell>
          <cell r="D625" t="str">
            <v>u</v>
          </cell>
          <cell r="E625">
            <v>0.5</v>
          </cell>
          <cell r="F625">
            <v>322.31400000000002</v>
          </cell>
          <cell r="G625">
            <v>161.15700000000001</v>
          </cell>
          <cell r="H625">
            <v>44044</v>
          </cell>
        </row>
        <row r="626">
          <cell r="B626" t="str">
            <v>I1132</v>
          </cell>
          <cell r="C626" t="str">
            <v>Sellador Hidro 3 X 50 Cm3 (85)</v>
          </cell>
          <cell r="D626" t="str">
            <v>u</v>
          </cell>
          <cell r="E626">
            <v>0.5</v>
          </cell>
          <cell r="F626">
            <v>157.0248</v>
          </cell>
          <cell r="G626">
            <v>78.5124</v>
          </cell>
          <cell r="H626">
            <v>44044</v>
          </cell>
        </row>
        <row r="627">
          <cell r="B627" t="str">
            <v>I1168</v>
          </cell>
          <cell r="C627" t="str">
            <v>Tapa Acqua System 1/2</v>
          </cell>
          <cell r="D627" t="str">
            <v>u</v>
          </cell>
          <cell r="E627">
            <v>6</v>
          </cell>
          <cell r="F627">
            <v>18.305800000000001</v>
          </cell>
          <cell r="G627">
            <v>109.8348</v>
          </cell>
          <cell r="H627">
            <v>44044</v>
          </cell>
        </row>
        <row r="628">
          <cell r="B628" t="str">
            <v>I1169</v>
          </cell>
          <cell r="C628" t="str">
            <v>Tapa Acqua System 3/4</v>
          </cell>
          <cell r="D628" t="str">
            <v>u</v>
          </cell>
          <cell r="E628">
            <v>1</v>
          </cell>
          <cell r="F628">
            <v>18.305800000000001</v>
          </cell>
          <cell r="G628">
            <v>18.305800000000001</v>
          </cell>
          <cell r="H628">
            <v>44044</v>
          </cell>
        </row>
        <row r="629">
          <cell r="B629" t="str">
            <v>I1105</v>
          </cell>
          <cell r="C629" t="str">
            <v>Tee De 25 Acqua System (3/4)</v>
          </cell>
          <cell r="D629" t="str">
            <v>u</v>
          </cell>
          <cell r="E629">
            <v>2</v>
          </cell>
          <cell r="F629">
            <v>42.5289</v>
          </cell>
          <cell r="G629">
            <v>85.0578</v>
          </cell>
          <cell r="H629">
            <v>44044</v>
          </cell>
        </row>
        <row r="630">
          <cell r="B630" t="str">
            <v>I1107</v>
          </cell>
          <cell r="C630" t="str">
            <v>Tee Red 25X20X25 Acqua System (3/4X1/2X3/4)</v>
          </cell>
          <cell r="D630" t="str">
            <v>u</v>
          </cell>
          <cell r="E630">
            <v>2</v>
          </cell>
          <cell r="F630">
            <v>37.7273</v>
          </cell>
          <cell r="G630">
            <v>75.454599999999999</v>
          </cell>
          <cell r="H630">
            <v>44044</v>
          </cell>
        </row>
        <row r="631">
          <cell r="B631" t="str">
            <v>I1114</v>
          </cell>
          <cell r="C631" t="str">
            <v>Tubo Hembra 20X3/4 Acqua System</v>
          </cell>
          <cell r="D631" t="str">
            <v>u</v>
          </cell>
          <cell r="E631">
            <v>1</v>
          </cell>
          <cell r="F631">
            <v>108.6942</v>
          </cell>
          <cell r="G631">
            <v>108.6942</v>
          </cell>
          <cell r="H631">
            <v>44044</v>
          </cell>
        </row>
        <row r="632">
          <cell r="B632" t="str">
            <v>I1170</v>
          </cell>
          <cell r="C632" t="str">
            <v>Tubo Hembra Red. 3/4Xrh 1/2 Fus-Rca Met H3 (8302)</v>
          </cell>
          <cell r="D632" t="str">
            <v>u</v>
          </cell>
          <cell r="E632">
            <v>2</v>
          </cell>
          <cell r="F632">
            <v>123.9669</v>
          </cell>
          <cell r="G632">
            <v>247.93379999999999</v>
          </cell>
          <cell r="H632">
            <v>44044</v>
          </cell>
        </row>
        <row r="633">
          <cell r="B633" t="str">
            <v>I1098</v>
          </cell>
          <cell r="C633" t="str">
            <v>Union De 25 Acqua System (3/4)</v>
          </cell>
          <cell r="D633" t="str">
            <v>u</v>
          </cell>
          <cell r="E633">
            <v>6</v>
          </cell>
          <cell r="F633">
            <v>22.314</v>
          </cell>
          <cell r="G633">
            <v>133.88400000000001</v>
          </cell>
          <cell r="H633">
            <v>44044</v>
          </cell>
        </row>
        <row r="634">
          <cell r="B634" t="str">
            <v>I1110</v>
          </cell>
          <cell r="C634" t="str">
            <v>Tubo Macho 20X1/2 Acqua System</v>
          </cell>
          <cell r="D634" t="str">
            <v>u</v>
          </cell>
          <cell r="E634">
            <v>1</v>
          </cell>
          <cell r="F634">
            <v>83.398300000000006</v>
          </cell>
          <cell r="G634">
            <v>83.398300000000006</v>
          </cell>
          <cell r="H634">
            <v>44044</v>
          </cell>
        </row>
        <row r="635">
          <cell r="B635" t="str">
            <v>I1111</v>
          </cell>
          <cell r="C635" t="str">
            <v>Tubo Macho 20X3/4 Acqua System</v>
          </cell>
          <cell r="D635" t="str">
            <v>u</v>
          </cell>
          <cell r="E635">
            <v>1</v>
          </cell>
          <cell r="F635">
            <v>124.8347</v>
          </cell>
          <cell r="G635">
            <v>124.8347</v>
          </cell>
          <cell r="H635">
            <v>44044</v>
          </cell>
        </row>
        <row r="636">
          <cell r="B636" t="str">
            <v>I1069</v>
          </cell>
          <cell r="C636" t="str">
            <v>Oficial Sanitarista, Gasista</v>
          </cell>
          <cell r="D636" t="str">
            <v>hs</v>
          </cell>
          <cell r="E636">
            <v>8</v>
          </cell>
          <cell r="F636">
            <v>792.42979906493497</v>
          </cell>
          <cell r="G636">
            <v>6339.4383925194797</v>
          </cell>
          <cell r="H636">
            <v>44044</v>
          </cell>
        </row>
        <row r="637">
          <cell r="B637" t="str">
            <v>I1070</v>
          </cell>
          <cell r="C637" t="str">
            <v>Ayudante Sanitarista, Gasista</v>
          </cell>
          <cell r="D637" t="str">
            <v>hs</v>
          </cell>
          <cell r="E637">
            <v>8</v>
          </cell>
          <cell r="F637">
            <v>609.15474717922052</v>
          </cell>
          <cell r="G637">
            <v>4873.2379774337642</v>
          </cell>
          <cell r="H637">
            <v>44044</v>
          </cell>
        </row>
        <row r="639">
          <cell r="A639" t="str">
            <v>T1122</v>
          </cell>
          <cell r="C639" t="str">
            <v>Desague Secundario Lavarropas A Ppa</v>
          </cell>
          <cell r="D639" t="str">
            <v>gl</v>
          </cell>
          <cell r="G639">
            <v>930.16424812207777</v>
          </cell>
          <cell r="H639">
            <v>44044</v>
          </cell>
          <cell r="I639" t="str">
            <v>23 INSTALACIÓN SANITARIA</v>
          </cell>
        </row>
        <row r="640">
          <cell r="B640" t="str">
            <v>I1134</v>
          </cell>
          <cell r="C640" t="str">
            <v>Cano Pvc 40X4 Mts (3,2) Aprob.Cloacal Iram</v>
          </cell>
          <cell r="D640" t="str">
            <v>u</v>
          </cell>
          <cell r="E640">
            <v>0.25</v>
          </cell>
          <cell r="F640">
            <v>284.29750000000001</v>
          </cell>
          <cell r="G640">
            <v>71.074375000000003</v>
          </cell>
          <cell r="H640">
            <v>44044</v>
          </cell>
        </row>
        <row r="641">
          <cell r="B641" t="str">
            <v>I1138</v>
          </cell>
          <cell r="C641" t="str">
            <v>Codo Pvc 40 A 90 Tigre Ramat (29912343)</v>
          </cell>
          <cell r="D641" t="str">
            <v>u</v>
          </cell>
          <cell r="E641">
            <v>2</v>
          </cell>
          <cell r="F641">
            <v>24.793399999999998</v>
          </cell>
          <cell r="G641">
            <v>49.586799999999997</v>
          </cell>
          <cell r="H641">
            <v>44044</v>
          </cell>
        </row>
        <row r="642">
          <cell r="B642" t="str">
            <v>I1143</v>
          </cell>
          <cell r="C642" t="str">
            <v>Curva Pvc 40 A 45 Tigre Ramat (29913048)</v>
          </cell>
          <cell r="D642" t="str">
            <v>u</v>
          </cell>
          <cell r="E642">
            <v>1</v>
          </cell>
          <cell r="F642">
            <v>40.190100000000001</v>
          </cell>
          <cell r="G642">
            <v>40.190100000000001</v>
          </cell>
          <cell r="H642">
            <v>44044</v>
          </cell>
        </row>
        <row r="643">
          <cell r="B643" t="str">
            <v>I1145</v>
          </cell>
          <cell r="C643" t="str">
            <v>Ramal Pvc 40X40 A 90 Tigre Ramat</v>
          </cell>
          <cell r="D643" t="str">
            <v>u</v>
          </cell>
          <cell r="E643">
            <v>1</v>
          </cell>
          <cell r="F643">
            <v>45.933900000000001</v>
          </cell>
          <cell r="G643">
            <v>45.933900000000001</v>
          </cell>
          <cell r="H643">
            <v>44044</v>
          </cell>
        </row>
        <row r="644">
          <cell r="B644" t="str">
            <v>I1148</v>
          </cell>
          <cell r="C644" t="str">
            <v>Cupla Pvc 40 Tigre Ramat</v>
          </cell>
          <cell r="D644" t="str">
            <v>u</v>
          </cell>
          <cell r="E644">
            <v>1</v>
          </cell>
          <cell r="F644">
            <v>22.5868</v>
          </cell>
          <cell r="G644">
            <v>22.5868</v>
          </cell>
          <cell r="H644">
            <v>44044</v>
          </cell>
        </row>
        <row r="645">
          <cell r="B645" t="str">
            <v>I1069</v>
          </cell>
          <cell r="C645" t="str">
            <v>Oficial Sanitarista, Gasista</v>
          </cell>
          <cell r="D645" t="str">
            <v>hs</v>
          </cell>
          <cell r="E645">
            <v>0.5</v>
          </cell>
          <cell r="F645">
            <v>792.42979906493497</v>
          </cell>
          <cell r="G645">
            <v>396.21489953246748</v>
          </cell>
          <cell r="H645">
            <v>44044</v>
          </cell>
        </row>
        <row r="646">
          <cell r="B646" t="str">
            <v>I1070</v>
          </cell>
          <cell r="C646" t="str">
            <v>Ayudante Sanitarista, Gasista</v>
          </cell>
          <cell r="D646" t="str">
            <v>hs</v>
          </cell>
          <cell r="E646">
            <v>0.5</v>
          </cell>
          <cell r="F646">
            <v>609.15474717922052</v>
          </cell>
          <cell r="G646">
            <v>304.57737358961026</v>
          </cell>
          <cell r="H646">
            <v>44044</v>
          </cell>
        </row>
        <row r="648">
          <cell r="A648" t="str">
            <v>T1123</v>
          </cell>
          <cell r="C648" t="str">
            <v>Desague Secundario Pileta Lavar A Ppa</v>
          </cell>
          <cell r="D648" t="str">
            <v>gl</v>
          </cell>
          <cell r="G648">
            <v>872.22207312207775</v>
          </cell>
          <cell r="H648">
            <v>44044</v>
          </cell>
          <cell r="I648" t="str">
            <v>23 INSTALACIÓN SANITARIA</v>
          </cell>
        </row>
        <row r="649">
          <cell r="B649" t="str">
            <v>I1134</v>
          </cell>
          <cell r="C649" t="str">
            <v>Cano Pvc 40X4 Mts (3,2) Aprob.Cloacal Iram</v>
          </cell>
          <cell r="D649" t="str">
            <v>u</v>
          </cell>
          <cell r="E649">
            <v>0.2</v>
          </cell>
          <cell r="F649">
            <v>284.29750000000001</v>
          </cell>
          <cell r="G649">
            <v>56.859500000000004</v>
          </cell>
          <cell r="H649">
            <v>44044</v>
          </cell>
        </row>
        <row r="650">
          <cell r="B650" t="str">
            <v>I1138</v>
          </cell>
          <cell r="C650" t="str">
            <v>Codo Pvc 40 A 90 Tigre Ramat (29912343)</v>
          </cell>
          <cell r="D650" t="str">
            <v>u</v>
          </cell>
          <cell r="E650">
            <v>3</v>
          </cell>
          <cell r="F650">
            <v>24.793399999999998</v>
          </cell>
          <cell r="G650">
            <v>74.380200000000002</v>
          </cell>
          <cell r="H650">
            <v>44044</v>
          </cell>
        </row>
        <row r="651">
          <cell r="B651" t="str">
            <v>I1143</v>
          </cell>
          <cell r="C651" t="str">
            <v>Curva Pvc 40 A 45 Tigre Ramat (29913048)</v>
          </cell>
          <cell r="D651" t="str">
            <v>u</v>
          </cell>
          <cell r="E651">
            <v>1</v>
          </cell>
          <cell r="F651">
            <v>40.190100000000001</v>
          </cell>
          <cell r="G651">
            <v>40.190100000000001</v>
          </cell>
          <cell r="H651">
            <v>44044</v>
          </cell>
        </row>
        <row r="652">
          <cell r="B652" t="str">
            <v>I1069</v>
          </cell>
          <cell r="C652" t="str">
            <v>Oficial Sanitarista, Gasista</v>
          </cell>
          <cell r="D652" t="str">
            <v>hs</v>
          </cell>
          <cell r="E652">
            <v>0.5</v>
          </cell>
          <cell r="F652">
            <v>792.42979906493497</v>
          </cell>
          <cell r="G652">
            <v>396.21489953246748</v>
          </cell>
          <cell r="H652">
            <v>44044</v>
          </cell>
        </row>
        <row r="653">
          <cell r="B653" t="str">
            <v>I1070</v>
          </cell>
          <cell r="C653" t="str">
            <v>Ayudante Sanitarista, Gasista</v>
          </cell>
          <cell r="D653" t="str">
            <v>hs</v>
          </cell>
          <cell r="E653">
            <v>0.5</v>
          </cell>
          <cell r="F653">
            <v>609.15474717922052</v>
          </cell>
          <cell r="G653">
            <v>304.57737358961026</v>
          </cell>
          <cell r="H653">
            <v>44044</v>
          </cell>
        </row>
        <row r="655">
          <cell r="A655" t="str">
            <v>T1124</v>
          </cell>
          <cell r="C655" t="str">
            <v>Desague Prmario De Pileta De Cocina A Boca De Acceso</v>
          </cell>
          <cell r="D655" t="str">
            <v>gl</v>
          </cell>
          <cell r="G655">
            <v>2123.3778512441554</v>
          </cell>
          <cell r="H655">
            <v>44044</v>
          </cell>
          <cell r="I655" t="str">
            <v>23 INSTALACIÓN SANITARIA</v>
          </cell>
        </row>
        <row r="656">
          <cell r="B656" t="str">
            <v>I1135</v>
          </cell>
          <cell r="C656" t="str">
            <v>Cano Pvc 50X4 Mts (3,2) Aprob.Cloacal Iram</v>
          </cell>
          <cell r="D656" t="str">
            <v>u</v>
          </cell>
          <cell r="E656">
            <v>0.1</v>
          </cell>
          <cell r="F656">
            <v>634.71069999999997</v>
          </cell>
          <cell r="G656">
            <v>63.471069999999997</v>
          </cell>
          <cell r="H656">
            <v>44044</v>
          </cell>
        </row>
        <row r="657">
          <cell r="B657" t="str">
            <v>I1136</v>
          </cell>
          <cell r="C657" t="str">
            <v>Cano Pvc 63X4 Mts (3,2) Aprob.Cloacal Iram</v>
          </cell>
          <cell r="D657" t="str">
            <v>u</v>
          </cell>
          <cell r="E657">
            <v>0.45</v>
          </cell>
          <cell r="F657">
            <v>726.44629999999995</v>
          </cell>
          <cell r="G657">
            <v>326.90083499999997</v>
          </cell>
          <cell r="H657">
            <v>44044</v>
          </cell>
        </row>
        <row r="658">
          <cell r="B658" t="str">
            <v>I1139</v>
          </cell>
          <cell r="C658" t="str">
            <v>Codo Pvc 50 A 90 Tigre Ramat</v>
          </cell>
          <cell r="D658" t="str">
            <v>u</v>
          </cell>
          <cell r="E658">
            <v>1</v>
          </cell>
          <cell r="F658">
            <v>45.454500000000003</v>
          </cell>
          <cell r="G658">
            <v>45.454500000000003</v>
          </cell>
          <cell r="H658">
            <v>44044</v>
          </cell>
        </row>
        <row r="659">
          <cell r="B659" t="str">
            <v>I1150</v>
          </cell>
          <cell r="C659" t="str">
            <v>Reduccion Pvc  63X 50 Tigre Ramat (29912769)</v>
          </cell>
          <cell r="D659" t="str">
            <v>u</v>
          </cell>
          <cell r="E659">
            <v>1</v>
          </cell>
          <cell r="F659">
            <v>43.090899999999998</v>
          </cell>
          <cell r="G659">
            <v>43.090899999999998</v>
          </cell>
          <cell r="H659">
            <v>44044</v>
          </cell>
        </row>
        <row r="660">
          <cell r="B660" t="str">
            <v>I1140</v>
          </cell>
          <cell r="C660" t="str">
            <v>Codo Pvc 63 A 90 Tigre Ramat (20215330)</v>
          </cell>
          <cell r="D660" t="str">
            <v>u</v>
          </cell>
          <cell r="E660">
            <v>2</v>
          </cell>
          <cell r="F660">
            <v>57.851199999999999</v>
          </cell>
          <cell r="G660">
            <v>115.7024</v>
          </cell>
          <cell r="H660">
            <v>44044</v>
          </cell>
        </row>
        <row r="661">
          <cell r="B661" t="str">
            <v>I1141</v>
          </cell>
          <cell r="C661" t="str">
            <v>Codo Pvc  63 A 45 Tigre Ramat</v>
          </cell>
          <cell r="D661" t="str">
            <v>u</v>
          </cell>
          <cell r="E661">
            <v>1</v>
          </cell>
          <cell r="F661">
            <v>54.545499999999997</v>
          </cell>
          <cell r="G661">
            <v>54.545499999999997</v>
          </cell>
          <cell r="H661">
            <v>44044</v>
          </cell>
        </row>
        <row r="662">
          <cell r="B662" t="str">
            <v>I1144</v>
          </cell>
          <cell r="C662" t="str">
            <v>Curva Pvc 63 A 90 Larga Tigre Ramat</v>
          </cell>
          <cell r="D662" t="str">
            <v>u</v>
          </cell>
          <cell r="E662">
            <v>1</v>
          </cell>
          <cell r="F662">
            <v>72.628100000000003</v>
          </cell>
          <cell r="G662">
            <v>72.628100000000003</v>
          </cell>
          <cell r="H662">
            <v>44044</v>
          </cell>
        </row>
        <row r="663">
          <cell r="B663" t="str">
            <v>I1069</v>
          </cell>
          <cell r="C663" t="str">
            <v>Oficial Sanitarista, Gasista</v>
          </cell>
          <cell r="D663" t="str">
            <v>hs</v>
          </cell>
          <cell r="E663">
            <v>1</v>
          </cell>
          <cell r="F663">
            <v>792.42979906493497</v>
          </cell>
          <cell r="G663">
            <v>792.42979906493497</v>
          </cell>
          <cell r="H663">
            <v>44044</v>
          </cell>
        </row>
        <row r="664">
          <cell r="B664" t="str">
            <v>I1070</v>
          </cell>
          <cell r="C664" t="str">
            <v>Ayudante Sanitarista, Gasista</v>
          </cell>
          <cell r="D664" t="str">
            <v>hs</v>
          </cell>
          <cell r="E664">
            <v>1</v>
          </cell>
          <cell r="F664">
            <v>609.15474717922052</v>
          </cell>
          <cell r="G664">
            <v>609.15474717922052</v>
          </cell>
          <cell r="H664">
            <v>44044</v>
          </cell>
        </row>
        <row r="666">
          <cell r="A666" t="str">
            <v>T1125</v>
          </cell>
          <cell r="C666" t="str">
            <v>Desague Primario De Ppa A Ba</v>
          </cell>
          <cell r="D666" t="str">
            <v>gl</v>
          </cell>
          <cell r="G666">
            <v>1637.8862187441555</v>
          </cell>
          <cell r="H666">
            <v>44044</v>
          </cell>
          <cell r="I666" t="str">
            <v>23 INSTALACIÓN SANITARIA</v>
          </cell>
        </row>
        <row r="667">
          <cell r="B667" t="str">
            <v>I1151</v>
          </cell>
          <cell r="C667" t="str">
            <v>Pileta De Patio Mod.110 Ent.40 Sal.63Mm</v>
          </cell>
          <cell r="D667" t="str">
            <v>u</v>
          </cell>
          <cell r="E667">
            <v>1</v>
          </cell>
          <cell r="F667">
            <v>181.81819999999999</v>
          </cell>
          <cell r="G667">
            <v>181.81819999999999</v>
          </cell>
          <cell r="H667">
            <v>44044</v>
          </cell>
        </row>
        <row r="668">
          <cell r="B668" t="str">
            <v>I1136</v>
          </cell>
          <cell r="C668" t="str">
            <v>Cano Pvc 63X4 Mts (3,2) Aprob.Cloacal Iram</v>
          </cell>
          <cell r="D668" t="str">
            <v>u</v>
          </cell>
          <cell r="E668">
            <v>7.4999999999999997E-2</v>
          </cell>
          <cell r="F668">
            <v>726.44629999999995</v>
          </cell>
          <cell r="G668">
            <v>54.483472499999998</v>
          </cell>
          <cell r="H668">
            <v>44044</v>
          </cell>
        </row>
        <row r="669">
          <cell r="B669" t="str">
            <v>I1069</v>
          </cell>
          <cell r="C669" t="str">
            <v>Oficial Sanitarista, Gasista</v>
          </cell>
          <cell r="D669" t="str">
            <v>hs</v>
          </cell>
          <cell r="E669">
            <v>1</v>
          </cell>
          <cell r="F669">
            <v>792.42979906493497</v>
          </cell>
          <cell r="G669">
            <v>792.42979906493497</v>
          </cell>
          <cell r="H669">
            <v>44044</v>
          </cell>
        </row>
        <row r="670">
          <cell r="B670" t="str">
            <v>I1070</v>
          </cell>
          <cell r="C670" t="str">
            <v>Ayudante Sanitarista, Gasista</v>
          </cell>
          <cell r="D670" t="str">
            <v>hs</v>
          </cell>
          <cell r="E670">
            <v>1</v>
          </cell>
          <cell r="F670">
            <v>609.15474717922052</v>
          </cell>
          <cell r="G670">
            <v>609.15474717922052</v>
          </cell>
          <cell r="H670">
            <v>44044</v>
          </cell>
        </row>
        <row r="672">
          <cell r="A672" t="str">
            <v>T1126</v>
          </cell>
          <cell r="C672" t="str">
            <v>Desague Primario De Ba A Cdv</v>
          </cell>
          <cell r="D672" t="str">
            <v>gl</v>
          </cell>
          <cell r="G672">
            <v>3475.6423662441553</v>
          </cell>
          <cell r="H672">
            <v>44044</v>
          </cell>
          <cell r="I672" t="str">
            <v>23 INSTALACIÓN SANITARIA</v>
          </cell>
        </row>
        <row r="673">
          <cell r="B673" t="str">
            <v>I1152</v>
          </cell>
          <cell r="C673" t="str">
            <v>Boca Acceso Pvc Ent-Sal 110 Tapa 20X20</v>
          </cell>
          <cell r="D673" t="str">
            <v>u</v>
          </cell>
          <cell r="E673">
            <v>1</v>
          </cell>
          <cell r="F673">
            <v>1720.7438</v>
          </cell>
          <cell r="G673">
            <v>1720.7438</v>
          </cell>
          <cell r="H673">
            <v>44044</v>
          </cell>
        </row>
        <row r="674">
          <cell r="B674" t="str">
            <v>I1142</v>
          </cell>
          <cell r="C674" t="str">
            <v>Codo Pvc 110 C/3 Acometidas Tigre Ramat</v>
          </cell>
          <cell r="D674" t="str">
            <v>u</v>
          </cell>
          <cell r="E674">
            <v>1</v>
          </cell>
          <cell r="F674">
            <v>229.7603</v>
          </cell>
          <cell r="G674">
            <v>229.7603</v>
          </cell>
          <cell r="H674">
            <v>44044</v>
          </cell>
        </row>
        <row r="675">
          <cell r="B675" t="str">
            <v>I1137</v>
          </cell>
          <cell r="C675" t="str">
            <v>Cano Pvc 110X4 Mts (3,2) Aprob.Cloacal Iram</v>
          </cell>
          <cell r="D675" t="str">
            <v>u</v>
          </cell>
          <cell r="E675">
            <v>0.1</v>
          </cell>
          <cell r="F675">
            <v>1235.5372</v>
          </cell>
          <cell r="G675">
            <v>123.55372</v>
          </cell>
          <cell r="H675">
            <v>44044</v>
          </cell>
        </row>
        <row r="676">
          <cell r="B676" t="str">
            <v>I1069</v>
          </cell>
          <cell r="C676" t="str">
            <v>Oficial Sanitarista, Gasista</v>
          </cell>
          <cell r="D676" t="str">
            <v>hs</v>
          </cell>
          <cell r="E676">
            <v>1</v>
          </cell>
          <cell r="F676">
            <v>792.42979906493497</v>
          </cell>
          <cell r="G676">
            <v>792.42979906493497</v>
          </cell>
          <cell r="H676">
            <v>44044</v>
          </cell>
        </row>
        <row r="677">
          <cell r="B677" t="str">
            <v>I1070</v>
          </cell>
          <cell r="C677" t="str">
            <v>Ayudante Sanitarista, Gasista</v>
          </cell>
          <cell r="D677" t="str">
            <v>hs</v>
          </cell>
          <cell r="E677">
            <v>1</v>
          </cell>
          <cell r="F677">
            <v>609.15474717922052</v>
          </cell>
          <cell r="G677">
            <v>609.15474717922052</v>
          </cell>
          <cell r="H677">
            <v>44044</v>
          </cell>
        </row>
        <row r="679">
          <cell r="A679" t="str">
            <v>T1127</v>
          </cell>
          <cell r="C679" t="str">
            <v>Cañeria De Ventilacion De 50 Mm Y Vent Subsidiaria</v>
          </cell>
          <cell r="D679" t="str">
            <v>piso</v>
          </cell>
          <cell r="G679">
            <v>2258.7752462441554</v>
          </cell>
          <cell r="H679">
            <v>42979</v>
          </cell>
          <cell r="I679" t="str">
            <v>23 INSTALACIÓN SANITARIA</v>
          </cell>
        </row>
        <row r="680">
          <cell r="B680" t="str">
            <v>I1135</v>
          </cell>
          <cell r="C680" t="str">
            <v>Cano Pvc 50X4 Mts (3,2) Aprob.Cloacal Iram</v>
          </cell>
          <cell r="D680" t="str">
            <v>u</v>
          </cell>
          <cell r="E680">
            <v>1</v>
          </cell>
          <cell r="F680">
            <v>634.71069999999997</v>
          </cell>
          <cell r="G680">
            <v>634.71069999999997</v>
          </cell>
          <cell r="H680">
            <v>44044</v>
          </cell>
        </row>
        <row r="681">
          <cell r="B681" t="str">
            <v>I1146</v>
          </cell>
          <cell r="C681" t="str">
            <v>Ramal Pvc 50X50 Invertido Tigre Ramat (29917159)</v>
          </cell>
          <cell r="D681" t="str">
            <v>u</v>
          </cell>
          <cell r="E681">
            <v>1</v>
          </cell>
          <cell r="F681">
            <v>52.94</v>
          </cell>
          <cell r="G681">
            <v>52.94</v>
          </cell>
          <cell r="H681">
            <v>42979</v>
          </cell>
        </row>
        <row r="682">
          <cell r="B682" t="str">
            <v>I1104</v>
          </cell>
          <cell r="C682" t="str">
            <v>Codo De 50 A 90 Acqua System (1 1/2)</v>
          </cell>
          <cell r="D682" t="str">
            <v>u</v>
          </cell>
          <cell r="E682">
            <v>2</v>
          </cell>
          <cell r="F682">
            <v>78.87</v>
          </cell>
          <cell r="G682">
            <v>157.74</v>
          </cell>
          <cell r="H682">
            <v>42979</v>
          </cell>
        </row>
        <row r="683">
          <cell r="B683" t="str">
            <v>I1149</v>
          </cell>
          <cell r="C683" t="str">
            <v>Cupla Pvc 50 Tigre Ramat (29912556)</v>
          </cell>
          <cell r="D683" t="str">
            <v>u</v>
          </cell>
          <cell r="E683">
            <v>1</v>
          </cell>
          <cell r="F683">
            <v>11.8</v>
          </cell>
          <cell r="G683">
            <v>11.8</v>
          </cell>
          <cell r="H683">
            <v>42979</v>
          </cell>
        </row>
        <row r="684">
          <cell r="B684" t="str">
            <v>I1069</v>
          </cell>
          <cell r="C684" t="str">
            <v>Oficial Sanitarista, Gasista</v>
          </cell>
          <cell r="D684" t="str">
            <v>hs</v>
          </cell>
          <cell r="E684">
            <v>1</v>
          </cell>
          <cell r="F684">
            <v>792.42979906493497</v>
          </cell>
          <cell r="G684">
            <v>792.42979906493497</v>
          </cell>
          <cell r="H684">
            <v>44044</v>
          </cell>
        </row>
        <row r="685">
          <cell r="B685" t="str">
            <v>I1070</v>
          </cell>
          <cell r="C685" t="str">
            <v>Ayudante Sanitarista, Gasista</v>
          </cell>
          <cell r="D685" t="str">
            <v>hs</v>
          </cell>
          <cell r="E685">
            <v>1</v>
          </cell>
          <cell r="F685">
            <v>609.15474717922052</v>
          </cell>
          <cell r="G685">
            <v>609.15474717922052</v>
          </cell>
          <cell r="H685">
            <v>44044</v>
          </cell>
        </row>
        <row r="687">
          <cell r="A687" t="str">
            <v>T1128</v>
          </cell>
          <cell r="C687" t="str">
            <v>Tramo Desde Conexión De Agua Hasta Tanque De Bombeo Diam 25</v>
          </cell>
          <cell r="D687" t="str">
            <v>u</v>
          </cell>
          <cell r="G687">
            <v>14542.688668966231</v>
          </cell>
          <cell r="H687">
            <v>42979</v>
          </cell>
          <cell r="I687" t="str">
            <v>23 INSTALACIÓN SANITARIA</v>
          </cell>
        </row>
        <row r="688">
          <cell r="B688" t="str">
            <v>I1094</v>
          </cell>
          <cell r="C688" t="str">
            <v>Cano Acqua System Pn-12 32 Agua Fria (1")</v>
          </cell>
          <cell r="D688" t="str">
            <v>tira</v>
          </cell>
          <cell r="E688">
            <v>2</v>
          </cell>
          <cell r="F688">
            <v>268.88</v>
          </cell>
          <cell r="G688">
            <v>537.76</v>
          </cell>
          <cell r="H688">
            <v>42979</v>
          </cell>
        </row>
        <row r="689">
          <cell r="B689" t="str">
            <v>I1100</v>
          </cell>
          <cell r="C689" t="str">
            <v>Curva De 32 A 90 Acqua System (1")</v>
          </cell>
          <cell r="D689" t="str">
            <v>u</v>
          </cell>
          <cell r="E689">
            <v>4</v>
          </cell>
          <cell r="F689">
            <v>53.77</v>
          </cell>
          <cell r="G689">
            <v>215.08</v>
          </cell>
          <cell r="H689">
            <v>42979</v>
          </cell>
        </row>
        <row r="690">
          <cell r="B690" t="str">
            <v>I1119</v>
          </cell>
          <cell r="C690" t="str">
            <v>Codo Rosca Hembra 32X1'  Acqua System</v>
          </cell>
          <cell r="D690" t="str">
            <v>u</v>
          </cell>
          <cell r="E690">
            <v>2</v>
          </cell>
          <cell r="F690">
            <v>87</v>
          </cell>
          <cell r="G690">
            <v>174</v>
          </cell>
          <cell r="H690">
            <v>42979</v>
          </cell>
        </row>
        <row r="691">
          <cell r="B691" t="str">
            <v>I1117</v>
          </cell>
          <cell r="C691" t="str">
            <v>Tee Rosca Central Hembra 32X3/4X32 Acqua System</v>
          </cell>
          <cell r="D691" t="str">
            <v>u</v>
          </cell>
          <cell r="E691">
            <v>1</v>
          </cell>
          <cell r="F691">
            <v>106.09</v>
          </cell>
          <cell r="G691">
            <v>106.09</v>
          </cell>
          <cell r="H691">
            <v>42979</v>
          </cell>
        </row>
        <row r="692">
          <cell r="B692" t="str">
            <v>I1112</v>
          </cell>
          <cell r="C692" t="str">
            <v>Tubo Macho 32X3/4 Acqua System</v>
          </cell>
          <cell r="D692" t="str">
            <v>u</v>
          </cell>
          <cell r="E692">
            <v>1</v>
          </cell>
          <cell r="F692">
            <v>115.81</v>
          </cell>
          <cell r="G692">
            <v>115.81</v>
          </cell>
          <cell r="H692">
            <v>42979</v>
          </cell>
        </row>
        <row r="693">
          <cell r="B693" t="str">
            <v>I1122</v>
          </cell>
          <cell r="C693" t="str">
            <v>Esferica 25 Mm P/Exterior Paso Total Acqua System</v>
          </cell>
          <cell r="D693" t="str">
            <v>u</v>
          </cell>
          <cell r="E693">
            <v>1</v>
          </cell>
          <cell r="F693">
            <v>306.95</v>
          </cell>
          <cell r="G693">
            <v>306.95</v>
          </cell>
          <cell r="H693">
            <v>42979</v>
          </cell>
        </row>
        <row r="694">
          <cell r="B694" t="str">
            <v>T1116</v>
          </cell>
          <cell r="C694" t="str">
            <v>Apertura De Canaleta En Muro De Ladrillo Comun 7X 5 Cm</v>
          </cell>
          <cell r="D694" t="str">
            <v>ml</v>
          </cell>
          <cell r="E694">
            <v>8</v>
          </cell>
          <cell r="F694">
            <v>234.2902873766233</v>
          </cell>
          <cell r="G694">
            <v>1874.3222990129864</v>
          </cell>
          <cell r="H694">
            <v>44044</v>
          </cell>
        </row>
        <row r="695">
          <cell r="B695" t="str">
            <v>I1069</v>
          </cell>
          <cell r="C695" t="str">
            <v>Oficial Sanitarista, Gasista</v>
          </cell>
          <cell r="D695" t="str">
            <v>hs</v>
          </cell>
          <cell r="E695">
            <v>8</v>
          </cell>
          <cell r="F695">
            <v>792.42979906493497</v>
          </cell>
          <cell r="G695">
            <v>6339.4383925194797</v>
          </cell>
          <cell r="H695">
            <v>44044</v>
          </cell>
        </row>
        <row r="696">
          <cell r="B696" t="str">
            <v>I1070</v>
          </cell>
          <cell r="C696" t="str">
            <v>Ayudante Sanitarista, Gasista</v>
          </cell>
          <cell r="D696" t="str">
            <v>hs</v>
          </cell>
          <cell r="E696">
            <v>8</v>
          </cell>
          <cell r="F696">
            <v>609.15474717922052</v>
          </cell>
          <cell r="G696">
            <v>4873.2379774337642</v>
          </cell>
          <cell r="H696">
            <v>44044</v>
          </cell>
        </row>
        <row r="698">
          <cell r="A698" t="str">
            <v>T1129</v>
          </cell>
          <cell r="C698" t="str">
            <v>Cañeria De Descarga Y Ventilacion De Pvc De 110 Mm H=2,80</v>
          </cell>
          <cell r="D698" t="str">
            <v>piso</v>
          </cell>
          <cell r="G698">
            <v>5512.378105610389</v>
          </cell>
          <cell r="H698">
            <v>42979</v>
          </cell>
          <cell r="I698" t="str">
            <v>23 INSTALACIÓN SANITARIA</v>
          </cell>
        </row>
        <row r="699">
          <cell r="B699" t="str">
            <v>I1147</v>
          </cell>
          <cell r="C699" t="str">
            <v>Ramal 110X110 A 90 C/V 50 Pvc T.Ramat (29916829)</v>
          </cell>
          <cell r="D699" t="str">
            <v>u</v>
          </cell>
          <cell r="E699">
            <v>1</v>
          </cell>
          <cell r="F699">
            <v>195.34</v>
          </cell>
          <cell r="G699">
            <v>195.34</v>
          </cell>
          <cell r="H699">
            <v>42979</v>
          </cell>
        </row>
        <row r="700">
          <cell r="B700" t="str">
            <v>T1127</v>
          </cell>
          <cell r="C700" t="str">
            <v>Cañeria De Ventilacion De 50 Mm Y Vent Subsidiaria</v>
          </cell>
          <cell r="D700" t="str">
            <v>piso</v>
          </cell>
          <cell r="E700">
            <v>1</v>
          </cell>
          <cell r="F700">
            <v>2258.7752462441554</v>
          </cell>
          <cell r="G700">
            <v>2258.7752462441554</v>
          </cell>
          <cell r="H700">
            <v>42979</v>
          </cell>
        </row>
        <row r="701">
          <cell r="B701" t="str">
            <v>I1153</v>
          </cell>
          <cell r="C701" t="str">
            <v>Dilatador Pvc 110 Tigre Ramat</v>
          </cell>
          <cell r="D701" t="str">
            <v>u</v>
          </cell>
          <cell r="E701">
            <v>0.5</v>
          </cell>
          <cell r="F701">
            <v>182.02</v>
          </cell>
          <cell r="G701">
            <v>91.01</v>
          </cell>
          <cell r="H701">
            <v>42979</v>
          </cell>
        </row>
        <row r="702">
          <cell r="B702" t="str">
            <v>I1137</v>
          </cell>
          <cell r="C702" t="str">
            <v>Cano Pvc 110X4 Mts (3,2) Aprob.Cloacal Iram</v>
          </cell>
          <cell r="D702" t="str">
            <v>u</v>
          </cell>
          <cell r="E702">
            <v>0.7</v>
          </cell>
          <cell r="F702">
            <v>1235.5372</v>
          </cell>
          <cell r="G702">
            <v>864.87603999999999</v>
          </cell>
          <cell r="H702">
            <v>44044</v>
          </cell>
        </row>
        <row r="703">
          <cell r="B703" t="str">
            <v>I1069</v>
          </cell>
          <cell r="C703" t="str">
            <v>Oficial Sanitarista, Gasista</v>
          </cell>
          <cell r="D703" t="str">
            <v>hs</v>
          </cell>
          <cell r="E703">
            <v>1.5</v>
          </cell>
          <cell r="F703">
            <v>792.42979906493497</v>
          </cell>
          <cell r="G703">
            <v>1188.6446985974026</v>
          </cell>
          <cell r="H703">
            <v>44044</v>
          </cell>
        </row>
        <row r="704">
          <cell r="B704" t="str">
            <v>I1070</v>
          </cell>
          <cell r="C704" t="str">
            <v>Ayudante Sanitarista, Gasista</v>
          </cell>
          <cell r="D704" t="str">
            <v>hs</v>
          </cell>
          <cell r="E704">
            <v>1.5</v>
          </cell>
          <cell r="F704">
            <v>609.15474717922052</v>
          </cell>
          <cell r="G704">
            <v>913.73212076883078</v>
          </cell>
          <cell r="H704">
            <v>44044</v>
          </cell>
        </row>
        <row r="706">
          <cell r="A706" t="str">
            <v>T1130</v>
          </cell>
          <cell r="C706" t="str">
            <v>Nucleo Cocina Lavadero</v>
          </cell>
          <cell r="D706" t="str">
            <v>u</v>
          </cell>
          <cell r="G706">
            <v>9039.2927574766218</v>
          </cell>
          <cell r="H706">
            <v>44044</v>
          </cell>
          <cell r="I706" t="str">
            <v>23 INSTALACIÓN SANITARIA</v>
          </cell>
        </row>
        <row r="707">
          <cell r="B707" t="str">
            <v>T1122</v>
          </cell>
          <cell r="C707" t="str">
            <v>Desague Secundario Lavarropas A Ppa</v>
          </cell>
          <cell r="D707" t="str">
            <v>gl</v>
          </cell>
          <cell r="E707">
            <v>1</v>
          </cell>
          <cell r="F707">
            <v>930.16424812207777</v>
          </cell>
          <cell r="G707">
            <v>930.16424812207777</v>
          </cell>
          <cell r="H707">
            <v>44044</v>
          </cell>
        </row>
        <row r="708">
          <cell r="B708" t="str">
            <v>T1123</v>
          </cell>
          <cell r="C708" t="str">
            <v>Desague Secundario Pileta Lavar A Ppa</v>
          </cell>
          <cell r="D708" t="str">
            <v>gl</v>
          </cell>
          <cell r="E708">
            <v>1</v>
          </cell>
          <cell r="F708">
            <v>872.22207312207775</v>
          </cell>
          <cell r="G708">
            <v>872.22207312207775</v>
          </cell>
          <cell r="H708">
            <v>44044</v>
          </cell>
        </row>
        <row r="709">
          <cell r="B709" t="str">
            <v>T1124</v>
          </cell>
          <cell r="C709" t="str">
            <v>Desague Prmario De Pileta De Cocina A Boca De Acceso</v>
          </cell>
          <cell r="D709" t="str">
            <v>gl</v>
          </cell>
          <cell r="E709">
            <v>1</v>
          </cell>
          <cell r="F709">
            <v>2123.3778512441554</v>
          </cell>
          <cell r="G709">
            <v>2123.3778512441554</v>
          </cell>
          <cell r="H709">
            <v>44044</v>
          </cell>
        </row>
        <row r="710">
          <cell r="B710" t="str">
            <v>T1125</v>
          </cell>
          <cell r="C710" t="str">
            <v>Desague Primario De Ppa A Ba</v>
          </cell>
          <cell r="D710" t="str">
            <v>gl</v>
          </cell>
          <cell r="E710">
            <v>1</v>
          </cell>
          <cell r="F710">
            <v>1637.8862187441555</v>
          </cell>
          <cell r="G710">
            <v>1637.8862187441555</v>
          </cell>
          <cell r="H710">
            <v>44044</v>
          </cell>
        </row>
        <row r="711">
          <cell r="B711" t="str">
            <v>T1126</v>
          </cell>
          <cell r="C711" t="str">
            <v>Desague Primario De Ba A Cdv</v>
          </cell>
          <cell r="D711" t="str">
            <v>gl</v>
          </cell>
          <cell r="E711">
            <v>1</v>
          </cell>
          <cell r="F711">
            <v>3475.6423662441553</v>
          </cell>
          <cell r="G711">
            <v>3475.6423662441553</v>
          </cell>
          <cell r="H711">
            <v>44044</v>
          </cell>
        </row>
        <row r="713">
          <cell r="A713" t="str">
            <v>T1133</v>
          </cell>
          <cell r="C713" t="str">
            <v>Colocación De Marcos De Chapa De Puertas De 1 X 2 Mts</v>
          </cell>
          <cell r="D713" t="str">
            <v>u</v>
          </cell>
          <cell r="G713">
            <v>2088.1351207558437</v>
          </cell>
          <cell r="H713">
            <v>44044</v>
          </cell>
          <cell r="I713" t="str">
            <v>06 MAMPOSTERÍA, Y OTROS CERRAMIENTOS</v>
          </cell>
        </row>
        <row r="714">
          <cell r="B714" t="str">
            <v>I1004</v>
          </cell>
          <cell r="C714" t="str">
            <v>Oficial</v>
          </cell>
          <cell r="D714" t="str">
            <v>hs</v>
          </cell>
          <cell r="E714">
            <v>2</v>
          </cell>
          <cell r="F714">
            <v>534.76377932467528</v>
          </cell>
          <cell r="G714">
            <v>1069.5275586493506</v>
          </cell>
          <cell r="H714">
            <v>44044</v>
          </cell>
        </row>
        <row r="715">
          <cell r="B715" t="str">
            <v>I1005</v>
          </cell>
          <cell r="C715" t="str">
            <v>Ayudante</v>
          </cell>
          <cell r="D715" t="str">
            <v>hs</v>
          </cell>
          <cell r="E715">
            <v>2</v>
          </cell>
          <cell r="F715">
            <v>468.58057475324659</v>
          </cell>
          <cell r="G715">
            <v>937.16114950649319</v>
          </cell>
          <cell r="H715">
            <v>44044</v>
          </cell>
        </row>
        <row r="716">
          <cell r="B716" t="str">
            <v>T1025</v>
          </cell>
          <cell r="C716" t="str">
            <v>Mortero 1:3 (Mat)</v>
          </cell>
          <cell r="D716" t="str">
            <v>m3</v>
          </cell>
          <cell r="E716">
            <v>1.2E-2</v>
          </cell>
          <cell r="F716">
            <v>6787.2010500000006</v>
          </cell>
          <cell r="G716">
            <v>81.446412600000002</v>
          </cell>
          <cell r="H716">
            <v>44044</v>
          </cell>
          <cell r="I716" t="str">
            <v>5 ml x  0,08 de ancho x 5 ml de marco</v>
          </cell>
        </row>
        <row r="718">
          <cell r="A718" t="str">
            <v>T1134</v>
          </cell>
          <cell r="C718" t="str">
            <v>Dintel Sobre Marco 2 Barras Del 6 Con Concreto, Pared De 15</v>
          </cell>
          <cell r="D718" t="str">
            <v>ml</v>
          </cell>
          <cell r="G718">
            <v>316.2757228002805</v>
          </cell>
          <cell r="H718">
            <v>44044</v>
          </cell>
          <cell r="I718" t="str">
            <v>06 MAMPOSTERÍA, Y OTROS CERRAMIENTOS</v>
          </cell>
        </row>
        <row r="719">
          <cell r="B719" t="str">
            <v>I1004</v>
          </cell>
          <cell r="C719" t="str">
            <v>Oficial</v>
          </cell>
          <cell r="D719" t="str">
            <v>hs</v>
          </cell>
          <cell r="E719">
            <v>0.25</v>
          </cell>
          <cell r="F719">
            <v>534.76377932467528</v>
          </cell>
          <cell r="G719">
            <v>133.69094483116882</v>
          </cell>
          <cell r="H719">
            <v>44044</v>
          </cell>
          <cell r="I719" t="str">
            <v>1/4 DE HORA</v>
          </cell>
        </row>
        <row r="720">
          <cell r="B720" t="str">
            <v>I1005</v>
          </cell>
          <cell r="C720" t="str">
            <v>Ayudante</v>
          </cell>
          <cell r="D720" t="str">
            <v>hs</v>
          </cell>
          <cell r="E720">
            <v>0.25</v>
          </cell>
          <cell r="F720">
            <v>468.58057475324659</v>
          </cell>
          <cell r="G720">
            <v>117.14514368831165</v>
          </cell>
          <cell r="H720">
            <v>44044</v>
          </cell>
          <cell r="I720" t="str">
            <v>1/4 DE HORA</v>
          </cell>
        </row>
        <row r="721">
          <cell r="B721" t="str">
            <v>I1010</v>
          </cell>
          <cell r="C721" t="str">
            <v>Acero  Adn420 Diam 6 Mm</v>
          </cell>
          <cell r="D721" t="str">
            <v>ton</v>
          </cell>
          <cell r="E721">
            <v>5.7200000000000003E-4</v>
          </cell>
          <cell r="F721">
            <v>77383.858399999997</v>
          </cell>
          <cell r="G721">
            <v>44.263567004800002</v>
          </cell>
          <cell r="H721">
            <v>44044</v>
          </cell>
          <cell r="I721" t="str">
            <v>2 BARRAS X 1,30 M X 0,22 KG/ML</v>
          </cell>
        </row>
        <row r="722">
          <cell r="B722" t="str">
            <v>T1025</v>
          </cell>
          <cell r="C722" t="str">
            <v>Mortero 1:3 (Mat)</v>
          </cell>
          <cell r="D722" t="str">
            <v>m3</v>
          </cell>
          <cell r="E722">
            <v>3.1199999999999999E-3</v>
          </cell>
          <cell r="F722">
            <v>6787.2010500000006</v>
          </cell>
          <cell r="G722">
            <v>21.176067276000001</v>
          </cell>
          <cell r="H722">
            <v>44044</v>
          </cell>
          <cell r="I722" t="str">
            <v>1,30 M X 0,12 X 0,02</v>
          </cell>
        </row>
        <row r="724">
          <cell r="A724" t="str">
            <v>T1135</v>
          </cell>
          <cell r="C724" t="str">
            <v>Estructura De Pared Simple Durlock, Paño De 2,40 X 2,6 Mts = 6,24 M2 (Mat)</v>
          </cell>
          <cell r="D724" t="str">
            <v>gl</v>
          </cell>
          <cell r="G724">
            <v>2076.2397259999998</v>
          </cell>
          <cell r="H724">
            <v>44044</v>
          </cell>
          <cell r="I724" t="str">
            <v>DURLOCK</v>
          </cell>
        </row>
        <row r="725">
          <cell r="B725" t="str">
            <v>I1022</v>
          </cell>
          <cell r="C725" t="str">
            <v>Durlock Solera Ch Galv (70Mmx2.60M) Esp 0.52</v>
          </cell>
          <cell r="D725" t="str">
            <v>ml</v>
          </cell>
          <cell r="E725">
            <v>5.76</v>
          </cell>
          <cell r="F725">
            <v>77.8767</v>
          </cell>
          <cell r="G725">
            <v>448.56979200000001</v>
          </cell>
          <cell r="H725">
            <v>44044</v>
          </cell>
          <cell r="I725" t="str">
            <v>2 DE 2,40M X 1,20 (DESPERDICIO)</v>
          </cell>
        </row>
        <row r="726">
          <cell r="B726" t="str">
            <v>I1023</v>
          </cell>
          <cell r="C726" t="str">
            <v>Durlock Montante (69Mmx2.60M) Esp 0.52</v>
          </cell>
          <cell r="D726" t="str">
            <v>ml</v>
          </cell>
          <cell r="E726">
            <v>20.02</v>
          </cell>
          <cell r="F726">
            <v>77.8767</v>
          </cell>
          <cell r="G726">
            <v>1559.0915339999999</v>
          </cell>
          <cell r="H726">
            <v>44044</v>
          </cell>
          <cell r="I726" t="str">
            <v>7 DE 2,60M, CADA 40 CM X 1,10 (DESPERDICIO)</v>
          </cell>
        </row>
        <row r="727">
          <cell r="B727" t="str">
            <v>I1024</v>
          </cell>
          <cell r="C727" t="str">
            <v>Fijaciones Nro 8 C / Tarugos (2000 Unidades)</v>
          </cell>
          <cell r="D727" t="str">
            <v>u</v>
          </cell>
          <cell r="E727">
            <v>10</v>
          </cell>
          <cell r="F727">
            <v>2</v>
          </cell>
          <cell r="G727">
            <v>20</v>
          </cell>
          <cell r="H727">
            <v>44044</v>
          </cell>
          <cell r="I727" t="str">
            <v>5 ABAJO Y 5 ARRIBA, SEP MAX 60 CM</v>
          </cell>
        </row>
        <row r="728">
          <cell r="B728" t="str">
            <v>I1057</v>
          </cell>
          <cell r="C728" t="str">
            <v>Durlock Tornillos T1</v>
          </cell>
          <cell r="D728" t="str">
            <v>u</v>
          </cell>
          <cell r="E728">
            <v>62.400000000000006</v>
          </cell>
          <cell r="F728">
            <v>0.77849999999999997</v>
          </cell>
          <cell r="G728">
            <v>48.578400000000002</v>
          </cell>
          <cell r="H728">
            <v>44044</v>
          </cell>
          <cell r="I728" t="str">
            <v xml:space="preserve">10 X M2 </v>
          </cell>
        </row>
        <row r="730">
          <cell r="A730" t="str">
            <v>T1136</v>
          </cell>
          <cell r="C730" t="str">
            <v>Estructura De Pared Simple Durlock (Mat) Modelo Propio Basado En T1135</v>
          </cell>
          <cell r="D730" t="str">
            <v>m2</v>
          </cell>
          <cell r="G730">
            <v>349.52559711538458</v>
          </cell>
          <cell r="H730">
            <v>44044</v>
          </cell>
          <cell r="I730" t="str">
            <v>DURLOCK</v>
          </cell>
        </row>
        <row r="731">
          <cell r="B731" t="str">
            <v>I1022</v>
          </cell>
          <cell r="C731" t="str">
            <v>Durlock Solera Ch Galv (70Mmx2.60M) Esp 0.52</v>
          </cell>
          <cell r="D731" t="str">
            <v>ml</v>
          </cell>
          <cell r="E731">
            <v>0.92307692307692302</v>
          </cell>
          <cell r="F731">
            <v>77.8767</v>
          </cell>
          <cell r="G731">
            <v>71.886184615384607</v>
          </cell>
          <cell r="H731">
            <v>44044</v>
          </cell>
          <cell r="I731" t="str">
            <v>2 DE 2,40M X 1,20 (DESPERDICIO) / 6,24</v>
          </cell>
        </row>
        <row r="732">
          <cell r="B732" t="str">
            <v>I1023</v>
          </cell>
          <cell r="C732" t="str">
            <v>Durlock Montante (69Mmx2.60M) Esp 0.52</v>
          </cell>
          <cell r="D732" t="str">
            <v>ml</v>
          </cell>
          <cell r="E732">
            <v>3.208333333333333</v>
          </cell>
          <cell r="F732">
            <v>77.8767</v>
          </cell>
          <cell r="G732">
            <v>249.85441249999997</v>
          </cell>
          <cell r="H732">
            <v>44044</v>
          </cell>
          <cell r="I732" t="str">
            <v>7 DE 2,60M, CADA 40 CM X 1,10 (DESPERDICIO) / 6,24</v>
          </cell>
        </row>
        <row r="733">
          <cell r="B733" t="str">
            <v>I1024</v>
          </cell>
          <cell r="C733" t="str">
            <v>Fijaciones Nro 8 C / Tarugos (2000 Unidades)</v>
          </cell>
          <cell r="D733" t="str">
            <v>u</v>
          </cell>
          <cell r="E733">
            <v>10</v>
          </cell>
          <cell r="F733">
            <v>2</v>
          </cell>
          <cell r="G733">
            <v>20</v>
          </cell>
          <cell r="H733">
            <v>44044</v>
          </cell>
          <cell r="I733" t="str">
            <v>5 ABAJO Y 5 ARRIBA, SEP MAX 60 CM / 6,24</v>
          </cell>
        </row>
        <row r="734">
          <cell r="B734" t="str">
            <v>I1057</v>
          </cell>
          <cell r="C734" t="str">
            <v>Durlock Tornillos T1</v>
          </cell>
          <cell r="D734" t="str">
            <v>u</v>
          </cell>
          <cell r="E734">
            <v>10</v>
          </cell>
          <cell r="F734">
            <v>0.77849999999999997</v>
          </cell>
          <cell r="G734">
            <v>7.7850000000000001</v>
          </cell>
          <cell r="H734">
            <v>44044</v>
          </cell>
          <cell r="I734" t="str">
            <v>10 X M2  / 6,24</v>
          </cell>
        </row>
        <row r="736">
          <cell r="A736" t="str">
            <v>T1137</v>
          </cell>
          <cell r="C736" t="str">
            <v>Estructura De Pared Simple Durlock Manual De Durlock (Mat)</v>
          </cell>
          <cell r="D736" t="str">
            <v>m2</v>
          </cell>
          <cell r="G736">
            <v>337.97330500000004</v>
          </cell>
          <cell r="H736">
            <v>44044</v>
          </cell>
          <cell r="I736" t="str">
            <v>DURLOCK</v>
          </cell>
        </row>
        <row r="737">
          <cell r="B737" t="str">
            <v>I1022</v>
          </cell>
          <cell r="C737" t="str">
            <v>Durlock Solera Ch Galv (70Mmx2.60M) Esp 0.52</v>
          </cell>
          <cell r="D737" t="str">
            <v>ml</v>
          </cell>
          <cell r="E737">
            <v>1.1499999999999999</v>
          </cell>
          <cell r="F737">
            <v>77.8767</v>
          </cell>
          <cell r="G737">
            <v>89.558204999999987</v>
          </cell>
          <cell r="H737">
            <v>44044</v>
          </cell>
          <cell r="I737" t="str">
            <v>1 A 1,30 ML/M2</v>
          </cell>
        </row>
        <row r="738">
          <cell r="B738" t="str">
            <v>I1023</v>
          </cell>
          <cell r="C738" t="str">
            <v>Durlock Montante (69Mmx2.60M) Esp 0.52</v>
          </cell>
          <cell r="D738" t="str">
            <v>ml</v>
          </cell>
          <cell r="E738">
            <v>3</v>
          </cell>
          <cell r="F738">
            <v>77.8767</v>
          </cell>
          <cell r="G738">
            <v>233.6301</v>
          </cell>
          <cell r="H738">
            <v>44044</v>
          </cell>
          <cell r="I738" t="str">
            <v>3 Y SEGÚN PROYECTO</v>
          </cell>
        </row>
        <row r="739">
          <cell r="B739" t="str">
            <v>I1024</v>
          </cell>
          <cell r="C739" t="str">
            <v>Fijaciones Nro 8 C / Tarugos (2000 Unidades)</v>
          </cell>
          <cell r="D739" t="str">
            <v>u</v>
          </cell>
          <cell r="E739">
            <v>3.5</v>
          </cell>
          <cell r="F739">
            <v>2</v>
          </cell>
          <cell r="G739">
            <v>7</v>
          </cell>
          <cell r="H739">
            <v>44044</v>
          </cell>
          <cell r="I739" t="str">
            <v>3,5 /M2</v>
          </cell>
        </row>
        <row r="740">
          <cell r="B740" t="str">
            <v>I1057</v>
          </cell>
          <cell r="C740" t="str">
            <v>Durlock Tornillos T1</v>
          </cell>
          <cell r="D740" t="str">
            <v>u</v>
          </cell>
          <cell r="E740">
            <v>10</v>
          </cell>
          <cell r="F740">
            <v>0.77849999999999997</v>
          </cell>
          <cell r="G740">
            <v>7.7850000000000001</v>
          </cell>
          <cell r="H740">
            <v>44044</v>
          </cell>
          <cell r="I740" t="str">
            <v>10/M2</v>
          </cell>
        </row>
        <row r="742">
          <cell r="A742" t="str">
            <v>T1138</v>
          </cell>
          <cell r="C742" t="str">
            <v>Emplacado Durlock Placa Std 12,5 Mm, Incluido Encintado Y Masillado 1 Cara (Mat)</v>
          </cell>
          <cell r="D742" t="str">
            <v>m2</v>
          </cell>
          <cell r="G742">
            <v>251.35639645833334</v>
          </cell>
          <cell r="H742">
            <v>44044</v>
          </cell>
          <cell r="I742" t="str">
            <v>DURLOCK</v>
          </cell>
        </row>
        <row r="743">
          <cell r="B743" t="str">
            <v>I1030</v>
          </cell>
          <cell r="C743" t="str">
            <v>Durlock Placa Std Esp 12.5Mm (1.20Mx2.40M)</v>
          </cell>
          <cell r="D743" t="str">
            <v>u</v>
          </cell>
          <cell r="E743">
            <v>0.36458333333333337</v>
          </cell>
          <cell r="F743">
            <v>529.75210000000004</v>
          </cell>
          <cell r="G743">
            <v>193.13878645833336</v>
          </cell>
          <cell r="H743">
            <v>44044</v>
          </cell>
          <cell r="I743" t="str">
            <v>Según Manual</v>
          </cell>
        </row>
        <row r="744">
          <cell r="B744" t="str">
            <v>I1025</v>
          </cell>
          <cell r="C744" t="str">
            <v>Durlock Tornillos T2</v>
          </cell>
          <cell r="D744" t="str">
            <v>u</v>
          </cell>
          <cell r="E744">
            <v>15</v>
          </cell>
          <cell r="F744">
            <v>0.56940000000000002</v>
          </cell>
          <cell r="G744">
            <v>8.5410000000000004</v>
          </cell>
          <cell r="H744">
            <v>44044</v>
          </cell>
          <cell r="I744" t="str">
            <v>Según Manual</v>
          </cell>
        </row>
        <row r="745">
          <cell r="B745" t="str">
            <v>I1026</v>
          </cell>
          <cell r="C745" t="str">
            <v>Cinta Papel Durlock 150 Ml</v>
          </cell>
          <cell r="D745" t="str">
            <v>ml</v>
          </cell>
          <cell r="E745">
            <v>1.65</v>
          </cell>
          <cell r="F745">
            <v>2.9752000000000001</v>
          </cell>
          <cell r="G745">
            <v>4.9090799999999994</v>
          </cell>
          <cell r="H745">
            <v>44044</v>
          </cell>
          <cell r="I745" t="str">
            <v>Según Manual</v>
          </cell>
        </row>
        <row r="746">
          <cell r="B746" t="str">
            <v>I1027</v>
          </cell>
          <cell r="C746" t="str">
            <v>Masilla Durlock X 32 Kg</v>
          </cell>
          <cell r="D746" t="str">
            <v>kg</v>
          </cell>
          <cell r="E746">
            <v>0.9</v>
          </cell>
          <cell r="F746">
            <v>49.741700000000002</v>
          </cell>
          <cell r="G746">
            <v>44.767530000000001</v>
          </cell>
          <cell r="H746">
            <v>44044</v>
          </cell>
          <cell r="I746" t="str">
            <v>Según Manual</v>
          </cell>
        </row>
        <row r="748">
          <cell r="A748" t="str">
            <v>T1139</v>
          </cell>
          <cell r="C748" t="str">
            <v>Para Pared Simple Durlock , Estructura + 2 Placas, Sep 40 Cm (Mat)</v>
          </cell>
          <cell r="D748" t="str">
            <v>m2</v>
          </cell>
          <cell r="G748">
            <v>840.68609791666677</v>
          </cell>
          <cell r="H748">
            <v>44044</v>
          </cell>
          <cell r="I748" t="str">
            <v>DURLOCK</v>
          </cell>
        </row>
        <row r="749">
          <cell r="B749" t="str">
            <v>T1137</v>
          </cell>
          <cell r="C749" t="str">
            <v>Estructura De Pared Simple Durlock Manual De Durlock (Mat)</v>
          </cell>
          <cell r="D749" t="str">
            <v>m2</v>
          </cell>
          <cell r="E749">
            <v>1</v>
          </cell>
          <cell r="F749">
            <v>337.97330500000004</v>
          </cell>
          <cell r="G749">
            <v>337.97330500000004</v>
          </cell>
          <cell r="H749">
            <v>44044</v>
          </cell>
        </row>
        <row r="750">
          <cell r="B750" t="str">
            <v>T1138</v>
          </cell>
          <cell r="C750" t="str">
            <v>Emplacado Durlock Placa Std 12,5 Mm, Incluido Encintado Y Masillado 1 Cara (Mat)</v>
          </cell>
          <cell r="D750" t="str">
            <v>m2</v>
          </cell>
          <cell r="E750">
            <v>2</v>
          </cell>
          <cell r="F750">
            <v>251.35639645833334</v>
          </cell>
          <cell r="G750">
            <v>502.71279291666667</v>
          </cell>
          <cell r="H750">
            <v>44044</v>
          </cell>
        </row>
        <row r="752">
          <cell r="A752" t="str">
            <v>T1140</v>
          </cell>
          <cell r="C752" t="str">
            <v>Ejecución De Pared Simple Durlock, Estructura, 2 Placas, Encintado Y Masillado (Mo)</v>
          </cell>
          <cell r="D752" t="str">
            <v>m2</v>
          </cell>
          <cell r="G752">
            <v>981.1091823709088</v>
          </cell>
          <cell r="H752">
            <v>44044</v>
          </cell>
          <cell r="I752" t="str">
            <v>DURLOCK</v>
          </cell>
        </row>
        <row r="753">
          <cell r="B753" t="str">
            <v>I1851</v>
          </cell>
          <cell r="C753" t="str">
            <v>Oficial Durlock</v>
          </cell>
          <cell r="D753" t="str">
            <v>hs</v>
          </cell>
          <cell r="E753">
            <v>0.7</v>
          </cell>
          <cell r="F753">
            <v>792.42979906493497</v>
          </cell>
          <cell r="G753">
            <v>554.70085934545443</v>
          </cell>
          <cell r="H753">
            <v>44044</v>
          </cell>
        </row>
        <row r="754">
          <cell r="B754" t="str">
            <v>I1852</v>
          </cell>
          <cell r="C754" t="str">
            <v>Ayudante Durlock</v>
          </cell>
          <cell r="D754" t="str">
            <v>hs</v>
          </cell>
          <cell r="E754">
            <v>0.7</v>
          </cell>
          <cell r="F754">
            <v>609.15474717922052</v>
          </cell>
          <cell r="G754">
            <v>426.40832302545437</v>
          </cell>
          <cell r="H754">
            <v>44044</v>
          </cell>
          <cell r="I754">
            <v>415</v>
          </cell>
        </row>
        <row r="756">
          <cell r="A756" t="str">
            <v>T1141</v>
          </cell>
          <cell r="C756" t="str">
            <v>Tabique De Durlock Simple Estructura, 2 Placas Std 12,5</v>
          </cell>
          <cell r="D756" t="str">
            <v>m2</v>
          </cell>
          <cell r="G756">
            <v>1821.7952802875757</v>
          </cell>
          <cell r="H756">
            <v>44044</v>
          </cell>
          <cell r="I756" t="str">
            <v>DURLOCK</v>
          </cell>
        </row>
        <row r="757">
          <cell r="B757" t="str">
            <v>T1139</v>
          </cell>
          <cell r="C757" t="str">
            <v>Para Pared Simple Durlock , Estructura + 2 Placas, Sep 40 Cm (Mat)</v>
          </cell>
          <cell r="D757" t="str">
            <v>m2</v>
          </cell>
          <cell r="E757">
            <v>1</v>
          </cell>
          <cell r="F757">
            <v>840.68609791666677</v>
          </cell>
          <cell r="G757">
            <v>840.68609791666677</v>
          </cell>
          <cell r="H757">
            <v>44044</v>
          </cell>
        </row>
        <row r="758">
          <cell r="B758" t="str">
            <v>T1140</v>
          </cell>
          <cell r="C758" t="str">
            <v>Ejecución De Pared Simple Durlock, Estructura, 2 Placas, Encintado Y Masillado (Mo)</v>
          </cell>
          <cell r="D758" t="str">
            <v>m2</v>
          </cell>
          <cell r="E758">
            <v>1</v>
          </cell>
          <cell r="F758">
            <v>981.1091823709088</v>
          </cell>
          <cell r="G758">
            <v>981.1091823709088</v>
          </cell>
          <cell r="H758">
            <v>44044</v>
          </cell>
        </row>
        <row r="760">
          <cell r="A760" t="str">
            <v>T1142</v>
          </cell>
          <cell r="C760" t="str">
            <v>Limpieza De Terreno A Máquina Con Retiro De Suelo</v>
          </cell>
          <cell r="D760" t="str">
            <v>m2</v>
          </cell>
          <cell r="E760">
            <v>150</v>
          </cell>
          <cell r="G760">
            <v>185.83821556184967</v>
          </cell>
          <cell r="H760">
            <v>44062</v>
          </cell>
          <cell r="I760" t="str">
            <v>02 TRABAJOS PRELIMINARES</v>
          </cell>
        </row>
        <row r="761">
          <cell r="B761" t="str">
            <v>I1270</v>
          </cell>
          <cell r="C761" t="str">
            <v>Retro Pala S/Ruedas Cat 416E 4X4</v>
          </cell>
          <cell r="D761" t="str">
            <v>hs</v>
          </cell>
          <cell r="E761">
            <v>5.3333333333333337E-2</v>
          </cell>
          <cell r="F761">
            <v>1715.6024648760331</v>
          </cell>
          <cell r="G761">
            <v>91.498798126721766</v>
          </cell>
          <cell r="H761">
            <v>44062</v>
          </cell>
          <cell r="I761" t="str">
            <v>150 m2/dia</v>
          </cell>
        </row>
        <row r="762">
          <cell r="B762" t="str">
            <v>I1311</v>
          </cell>
          <cell r="C762" t="str">
            <v>Maquinista</v>
          </cell>
          <cell r="D762" t="str">
            <v>hs</v>
          </cell>
          <cell r="E762">
            <v>5.3333333333333337E-2</v>
          </cell>
          <cell r="F762">
            <v>670.51752228571434</v>
          </cell>
          <cell r="G762">
            <v>35.760934521904765</v>
          </cell>
          <cell r="H762">
            <v>44062</v>
          </cell>
        </row>
        <row r="763">
          <cell r="B763" t="str">
            <v>I1803</v>
          </cell>
          <cell r="C763" t="str">
            <v>Camion Tatoo 15-18 M3</v>
          </cell>
          <cell r="D763" t="str">
            <v>hs</v>
          </cell>
          <cell r="E763">
            <v>1.8749999999999999E-2</v>
          </cell>
          <cell r="F763">
            <v>3124.1857553719005</v>
          </cell>
          <cell r="G763">
            <v>58.578482913223134</v>
          </cell>
          <cell r="H763">
            <v>44062</v>
          </cell>
          <cell r="I763" t="str">
            <v>0,3/16</v>
          </cell>
        </row>
        <row r="765">
          <cell r="A765" t="str">
            <v>T1143</v>
          </cell>
          <cell r="C765" t="str">
            <v>Excavación Mecánica 20 M3/H</v>
          </cell>
          <cell r="D765" t="str">
            <v>m3</v>
          </cell>
          <cell r="G765">
            <v>520.407086212987</v>
          </cell>
          <cell r="H765">
            <v>42948</v>
          </cell>
          <cell r="I765" t="str">
            <v>03 MOVIMIENTO DE SUELOS</v>
          </cell>
        </row>
        <row r="766">
          <cell r="B766" t="str">
            <v>I1178</v>
          </cell>
          <cell r="C766" t="str">
            <v>Excavacion A Maquina Hasta 4 M De Prof</v>
          </cell>
          <cell r="D766" t="str">
            <v>m3</v>
          </cell>
          <cell r="E766">
            <v>1</v>
          </cell>
          <cell r="F766">
            <v>450.12</v>
          </cell>
          <cell r="G766">
            <v>450.12</v>
          </cell>
          <cell r="H766">
            <v>42948</v>
          </cell>
          <cell r="I766" t="str">
            <v xml:space="preserve"> 1/20</v>
          </cell>
        </row>
        <row r="767">
          <cell r="B767" t="str">
            <v>I1005</v>
          </cell>
          <cell r="C767" t="str">
            <v>Ayudante</v>
          </cell>
          <cell r="D767" t="str">
            <v>hs</v>
          </cell>
          <cell r="E767">
            <v>0.15</v>
          </cell>
          <cell r="F767">
            <v>468.58057475324659</v>
          </cell>
          <cell r="G767">
            <v>70.287086212986992</v>
          </cell>
          <cell r="H767">
            <v>44044</v>
          </cell>
          <cell r="I767" t="str">
            <v>hipot 3 ayu / 20 m3/hs</v>
          </cell>
        </row>
        <row r="769">
          <cell r="A769" t="str">
            <v>T1144</v>
          </cell>
          <cell r="C769" t="str">
            <v>Relleno Y Compactacion Con Tosca (Duplicado T1522)</v>
          </cell>
          <cell r="D769" t="str">
            <v>m3</v>
          </cell>
          <cell r="G769">
            <v>1601.0694715436834</v>
          </cell>
          <cell r="H769">
            <v>44044</v>
          </cell>
          <cell r="I769" t="str">
            <v>03 MOVIMIENTO DE SUELOS</v>
          </cell>
        </row>
        <row r="770">
          <cell r="B770" t="str">
            <v>T1522</v>
          </cell>
          <cell r="C770" t="str">
            <v>Relleno Y Compactación Con Suelo Seleccionado Con Compactador Manual</v>
          </cell>
          <cell r="D770" t="str">
            <v>m3</v>
          </cell>
          <cell r="E770">
            <v>1</v>
          </cell>
          <cell r="F770">
            <v>1601.0694715436834</v>
          </cell>
          <cell r="G770">
            <v>1601.0694715436834</v>
          </cell>
          <cell r="H770">
            <v>44044</v>
          </cell>
        </row>
        <row r="772">
          <cell r="A772" t="str">
            <v>T1145</v>
          </cell>
          <cell r="C772" t="str">
            <v>Retiro De Suelos Con Camion</v>
          </cell>
          <cell r="D772" t="str">
            <v>m3</v>
          </cell>
          <cell r="G772">
            <v>125</v>
          </cell>
          <cell r="H772">
            <v>43586</v>
          </cell>
          <cell r="I772" t="str">
            <v>03 MOVIMIENTO DE SUELOS</v>
          </cell>
        </row>
        <row r="773">
          <cell r="B773" t="str">
            <v>I1191</v>
          </cell>
          <cell r="C773" t="str">
            <v>Camion Hasta 3 Ton</v>
          </cell>
          <cell r="D773" t="str">
            <v>hs</v>
          </cell>
          <cell r="E773">
            <v>0.3125</v>
          </cell>
          <cell r="F773">
            <v>400</v>
          </cell>
          <cell r="G773">
            <v>125</v>
          </cell>
          <cell r="H773">
            <v>43586</v>
          </cell>
          <cell r="I773" t="str">
            <v>2.5 HS POR CAMION DE 8 M3, LA EXCAVADORA ES CONSIDERADA EN EXCAVACION</v>
          </cell>
        </row>
        <row r="775">
          <cell r="A775" t="str">
            <v>T1146</v>
          </cell>
          <cell r="C775" t="str">
            <v>Estructura De Hormigón General (360 M3)</v>
          </cell>
          <cell r="D775" t="str">
            <v>m3</v>
          </cell>
          <cell r="E775">
            <v>110</v>
          </cell>
          <cell r="F775">
            <v>46389.421014966669</v>
          </cell>
          <cell r="G775">
            <v>16700191.565388002</v>
          </cell>
          <cell r="H775">
            <v>43709</v>
          </cell>
          <cell r="I775" t="str">
            <v>05 ESTRUCTURAS RESISTENTES</v>
          </cell>
        </row>
        <row r="776">
          <cell r="B776" t="str">
            <v>I1019</v>
          </cell>
          <cell r="C776" t="str">
            <v>Hormigon Elaborado H30</v>
          </cell>
          <cell r="D776" t="str">
            <v>m3</v>
          </cell>
          <cell r="E776">
            <v>371</v>
          </cell>
          <cell r="F776">
            <v>6320</v>
          </cell>
          <cell r="G776">
            <v>2344720</v>
          </cell>
          <cell r="H776">
            <v>44044</v>
          </cell>
          <cell r="I776">
            <v>2000</v>
          </cell>
        </row>
        <row r="777">
          <cell r="B777" t="str">
            <v>I1314</v>
          </cell>
          <cell r="C777" t="str">
            <v>Servicio De Bombeo</v>
          </cell>
          <cell r="D777" t="str">
            <v>m3</v>
          </cell>
          <cell r="E777">
            <v>371</v>
          </cell>
          <cell r="F777">
            <v>280</v>
          </cell>
          <cell r="G777">
            <v>103880</v>
          </cell>
          <cell r="H777">
            <v>44044</v>
          </cell>
          <cell r="I777">
            <v>360</v>
          </cell>
        </row>
        <row r="778">
          <cell r="B778" t="str">
            <v>I1315</v>
          </cell>
          <cell r="C778" t="str">
            <v>Traslado De Bomba</v>
          </cell>
          <cell r="D778" t="str">
            <v>u</v>
          </cell>
          <cell r="E778">
            <v>10</v>
          </cell>
          <cell r="F778">
            <v>28000</v>
          </cell>
          <cell r="G778">
            <v>280000</v>
          </cell>
          <cell r="H778">
            <v>44044</v>
          </cell>
          <cell r="I778" t="str">
            <v>1 servicio por losa, cada losa 200 m2</v>
          </cell>
        </row>
        <row r="779">
          <cell r="B779" t="str">
            <v>I1417</v>
          </cell>
          <cell r="C779" t="str">
            <v>Mortero Para Lubricación De Bomba</v>
          </cell>
          <cell r="D779" t="str">
            <v>u</v>
          </cell>
          <cell r="E779">
            <v>10</v>
          </cell>
          <cell r="F779">
            <v>5500</v>
          </cell>
          <cell r="G779">
            <v>55000</v>
          </cell>
          <cell r="H779">
            <v>44013</v>
          </cell>
          <cell r="I779" t="str">
            <v>1 servicio por cada traslado de bomba</v>
          </cell>
        </row>
        <row r="780">
          <cell r="B780" t="str">
            <v>I1011</v>
          </cell>
          <cell r="C780" t="str">
            <v>Acero  Adn420 Diam 12 Mm</v>
          </cell>
          <cell r="D780" t="str">
            <v>ton</v>
          </cell>
          <cell r="E780">
            <v>36</v>
          </cell>
          <cell r="F780">
            <v>74535.372799999997</v>
          </cell>
          <cell r="G780">
            <v>2683273.4208</v>
          </cell>
          <cell r="H780">
            <v>44044</v>
          </cell>
          <cell r="I780">
            <v>36</v>
          </cell>
        </row>
        <row r="781">
          <cell r="B781" t="str">
            <v>I1015</v>
          </cell>
          <cell r="C781" t="str">
            <v>Clavos De 2"</v>
          </cell>
          <cell r="D781" t="str">
            <v>kg</v>
          </cell>
          <cell r="E781">
            <v>540</v>
          </cell>
          <cell r="F781">
            <v>170.24789999999999</v>
          </cell>
          <cell r="G781">
            <v>91933.865999999995</v>
          </cell>
          <cell r="H781">
            <v>44044</v>
          </cell>
          <cell r="I781" t="str">
            <v>1,5 KG/M3</v>
          </cell>
        </row>
        <row r="782">
          <cell r="B782" t="str">
            <v>I1014</v>
          </cell>
          <cell r="C782" t="str">
            <v>Alambre Negro Recocido N 16</v>
          </cell>
          <cell r="D782" t="str">
            <v>kg</v>
          </cell>
          <cell r="E782">
            <v>720</v>
          </cell>
          <cell r="F782">
            <v>260.3306</v>
          </cell>
          <cell r="G782">
            <v>187438.03200000001</v>
          </cell>
          <cell r="H782">
            <v>44044</v>
          </cell>
          <cell r="I782" t="str">
            <v>2 KG/M3</v>
          </cell>
        </row>
        <row r="783">
          <cell r="B783" t="str">
            <v>I1020</v>
          </cell>
          <cell r="C783" t="str">
            <v>Fenolico De 25 Mm 1.22X2.44 (2,97 M2)</v>
          </cell>
          <cell r="D783" t="str">
            <v>m2</v>
          </cell>
          <cell r="E783">
            <v>864</v>
          </cell>
          <cell r="F783">
            <v>842.04899999999998</v>
          </cell>
          <cell r="G783">
            <v>727530.33600000001</v>
          </cell>
          <cell r="H783">
            <v>44044</v>
          </cell>
          <cell r="I783" t="str">
            <v>12 m2/m3 x 20% de amortización</v>
          </cell>
        </row>
        <row r="784">
          <cell r="B784" t="str">
            <v>I1013</v>
          </cell>
          <cell r="C784" t="str">
            <v>Tirante 3X3 Saligna Bruto</v>
          </cell>
          <cell r="D784" t="str">
            <v>ml</v>
          </cell>
          <cell r="E784">
            <v>7200</v>
          </cell>
          <cell r="F784">
            <v>62.024099999999997</v>
          </cell>
          <cell r="G784">
            <v>446573.51999999996</v>
          </cell>
          <cell r="H784">
            <v>44044</v>
          </cell>
          <cell r="I784" t="str">
            <v>20 ml/m3</v>
          </cell>
        </row>
        <row r="785">
          <cell r="B785" t="str">
            <v>I1316</v>
          </cell>
          <cell r="C785" t="str">
            <v>Ensayo De Probeta De Hormigón</v>
          </cell>
          <cell r="D785" t="str">
            <v>u</v>
          </cell>
          <cell r="E785">
            <v>135</v>
          </cell>
          <cell r="F785">
            <v>300</v>
          </cell>
          <cell r="G785">
            <v>40500</v>
          </cell>
          <cell r="H785">
            <v>43709</v>
          </cell>
          <cell r="I785" t="str">
            <v>3 por camión = 3 x Volumen total / 8 m3</v>
          </cell>
        </row>
        <row r="786">
          <cell r="B786" t="str">
            <v>I1305</v>
          </cell>
          <cell r="C786" t="str">
            <v>Desmoldante Hormigón Acuoso Tambor X 200 Litros (Rinde 20 M2/Litro)</v>
          </cell>
          <cell r="D786" t="str">
            <v>u</v>
          </cell>
          <cell r="E786">
            <v>1.08</v>
          </cell>
          <cell r="F786">
            <v>18595.041300000001</v>
          </cell>
          <cell r="G786">
            <v>20082.644604000001</v>
          </cell>
          <cell r="H786">
            <v>44044</v>
          </cell>
          <cell r="I786" t="str">
            <v>12 m2/m3 x Vol Horm / 20  / 200</v>
          </cell>
        </row>
        <row r="787">
          <cell r="B787" t="str">
            <v>I2118</v>
          </cell>
          <cell r="C787" t="str">
            <v>Separador Para Barras De Acero Diam 6,8, 10 Y 12 (1550 Un)</v>
          </cell>
          <cell r="D787" t="str">
            <v>u</v>
          </cell>
          <cell r="E787">
            <v>32400</v>
          </cell>
          <cell r="F787">
            <v>2.3580999999999999</v>
          </cell>
          <cell r="G787">
            <v>76402.44</v>
          </cell>
          <cell r="H787">
            <v>44044</v>
          </cell>
          <cell r="I787" t="str">
            <v>90 unidades / m3</v>
          </cell>
        </row>
        <row r="788">
          <cell r="B788" t="str">
            <v>I2119</v>
          </cell>
          <cell r="C788" t="str">
            <v>Antisol X 200 Litros (Rinde 0,2 Litros/M2)</v>
          </cell>
          <cell r="D788" t="str">
            <v>litro</v>
          </cell>
          <cell r="E788">
            <v>400</v>
          </cell>
          <cell r="F788">
            <v>79.793400000000005</v>
          </cell>
          <cell r="G788">
            <v>31917.360000000001</v>
          </cell>
          <cell r="H788">
            <v>44044</v>
          </cell>
        </row>
        <row r="789">
          <cell r="B789" t="str">
            <v>I1017</v>
          </cell>
          <cell r="C789" t="str">
            <v>Oficial Hormigon</v>
          </cell>
          <cell r="D789" t="str">
            <v>hs</v>
          </cell>
          <cell r="E789">
            <v>8800</v>
          </cell>
          <cell r="F789">
            <v>641.71653518961034</v>
          </cell>
          <cell r="G789">
            <v>5647105.5096685709</v>
          </cell>
          <cell r="H789">
            <v>44044</v>
          </cell>
          <cell r="I789">
            <v>10</v>
          </cell>
        </row>
        <row r="790">
          <cell r="B790" t="str">
            <v>I1018</v>
          </cell>
          <cell r="C790" t="str">
            <v>Ayudante Hormigon</v>
          </cell>
          <cell r="D790" t="str">
            <v>hs</v>
          </cell>
          <cell r="E790">
            <v>7040</v>
          </cell>
          <cell r="F790">
            <v>562.29668970389594</v>
          </cell>
          <cell r="G790">
            <v>3958568.6955154273</v>
          </cell>
          <cell r="H790">
            <v>44044</v>
          </cell>
          <cell r="I790">
            <v>8</v>
          </cell>
        </row>
        <row r="791">
          <cell r="B791" t="str">
            <v>I2163</v>
          </cell>
          <cell r="C791" t="str">
            <v>Vibrador Para Hormigón (Costo)</v>
          </cell>
          <cell r="D791" t="str">
            <v>hs</v>
          </cell>
          <cell r="E791">
            <v>400</v>
          </cell>
          <cell r="F791">
            <v>13.164352000000001</v>
          </cell>
          <cell r="G791">
            <v>5265.7408000000005</v>
          </cell>
          <cell r="H791">
            <v>44062</v>
          </cell>
          <cell r="I791" t="str">
            <v>4 vibradores, 10 dias x 10 hs/día</v>
          </cell>
        </row>
        <row r="793">
          <cell r="A793" t="str">
            <v>T1147</v>
          </cell>
          <cell r="C793" t="str">
            <v>Perfil L 2X1/8 En Escalon</v>
          </cell>
          <cell r="D793" t="str">
            <v>ml</v>
          </cell>
          <cell r="G793">
            <v>571.27457703896096</v>
          </cell>
          <cell r="H793">
            <v>42948</v>
          </cell>
          <cell r="I793" t="str">
            <v>11 PISOS</v>
          </cell>
        </row>
        <row r="794">
          <cell r="B794" t="str">
            <v>I1206</v>
          </cell>
          <cell r="C794" t="str">
            <v>Perfil L 2 X 1/8 (2,52 Kg/Ml)</v>
          </cell>
          <cell r="D794" t="str">
            <v>kg</v>
          </cell>
          <cell r="E794">
            <v>2.52</v>
          </cell>
          <cell r="F794">
            <v>27.62</v>
          </cell>
          <cell r="G794">
            <v>69.602400000000003</v>
          </cell>
          <cell r="H794">
            <v>42948</v>
          </cell>
        </row>
        <row r="795">
          <cell r="B795" t="str">
            <v>I1004</v>
          </cell>
          <cell r="C795" t="str">
            <v>Oficial</v>
          </cell>
          <cell r="D795" t="str">
            <v>hs</v>
          </cell>
          <cell r="E795">
            <v>0.5</v>
          </cell>
          <cell r="F795">
            <v>534.76377932467528</v>
          </cell>
          <cell r="G795">
            <v>267.38188966233764</v>
          </cell>
          <cell r="H795">
            <v>44044</v>
          </cell>
        </row>
        <row r="796">
          <cell r="B796" t="str">
            <v>I1005</v>
          </cell>
          <cell r="C796" t="str">
            <v>Ayudante</v>
          </cell>
          <cell r="D796" t="str">
            <v>hs</v>
          </cell>
          <cell r="E796">
            <v>0.5</v>
          </cell>
          <cell r="F796">
            <v>468.58057475324659</v>
          </cell>
          <cell r="G796">
            <v>234.2902873766233</v>
          </cell>
          <cell r="H796">
            <v>44044</v>
          </cell>
        </row>
        <row r="798">
          <cell r="A798" t="str">
            <v>T1148</v>
          </cell>
          <cell r="C798" t="str">
            <v xml:space="preserve"> Super Iggam Simil Piedra Sin Molduras</v>
          </cell>
          <cell r="D798" t="str">
            <v>m2</v>
          </cell>
          <cell r="G798">
            <v>861.17726555844138</v>
          </cell>
          <cell r="H798">
            <v>42948</v>
          </cell>
          <cell r="I798" t="str">
            <v>08 REVOQUES</v>
          </cell>
        </row>
        <row r="799">
          <cell r="B799" t="str">
            <v>I1213</v>
          </cell>
          <cell r="C799" t="str">
            <v>Material Para Frente Iggam (Bolsa De 25 Kg, 3,6 A 5 M2 Por Bolsa)</v>
          </cell>
          <cell r="D799" t="str">
            <v>m2</v>
          </cell>
          <cell r="E799">
            <v>1.1000000000000001</v>
          </cell>
          <cell r="F799">
            <v>98.79</v>
          </cell>
          <cell r="G799">
            <v>108.66900000000001</v>
          </cell>
          <cell r="H799">
            <v>42948</v>
          </cell>
        </row>
        <row r="800">
          <cell r="B800" t="str">
            <v>I1004</v>
          </cell>
          <cell r="C800" t="str">
            <v>Oficial</v>
          </cell>
          <cell r="D800" t="str">
            <v>hs</v>
          </cell>
          <cell r="E800">
            <v>0.75</v>
          </cell>
          <cell r="F800">
            <v>534.76377932467528</v>
          </cell>
          <cell r="G800">
            <v>401.07283449350643</v>
          </cell>
          <cell r="H800">
            <v>44044</v>
          </cell>
        </row>
        <row r="801">
          <cell r="B801" t="str">
            <v>I1005</v>
          </cell>
          <cell r="C801" t="str">
            <v>Ayudante</v>
          </cell>
          <cell r="D801" t="str">
            <v>hs</v>
          </cell>
          <cell r="E801">
            <v>0.75</v>
          </cell>
          <cell r="F801">
            <v>468.58057475324659</v>
          </cell>
          <cell r="G801">
            <v>351.43543106493496</v>
          </cell>
          <cell r="H801">
            <v>44044</v>
          </cell>
        </row>
        <row r="803">
          <cell r="A803" t="str">
            <v>T1149</v>
          </cell>
          <cell r="C803" t="str">
            <v>Revoque De Yeso Completo Manual Monocapa E=15Mm</v>
          </cell>
          <cell r="D803" t="str">
            <v>m2</v>
          </cell>
          <cell r="G803">
            <v>726.3223619490908</v>
          </cell>
          <cell r="H803">
            <v>42948</v>
          </cell>
          <cell r="I803" t="str">
            <v>15 YESERIA</v>
          </cell>
        </row>
        <row r="804">
          <cell r="B804" t="str">
            <v>I1257</v>
          </cell>
          <cell r="C804" t="str">
            <v>Revoque Completo Yeso, Materiales</v>
          </cell>
          <cell r="D804" t="str">
            <v>m2</v>
          </cell>
          <cell r="E804">
            <v>1</v>
          </cell>
          <cell r="F804">
            <v>52.52</v>
          </cell>
          <cell r="G804">
            <v>52.52</v>
          </cell>
          <cell r="H804">
            <v>42948</v>
          </cell>
        </row>
        <row r="805">
          <cell r="B805" t="str">
            <v>I1258</v>
          </cell>
          <cell r="C805" t="str">
            <v>Revoque Completo Yeso, Mano De Obra</v>
          </cell>
          <cell r="D805" t="str">
            <v>m2</v>
          </cell>
          <cell r="E805">
            <v>1</v>
          </cell>
          <cell r="F805">
            <v>673.80236194909082</v>
          </cell>
          <cell r="G805">
            <v>673.80236194909082</v>
          </cell>
          <cell r="H805">
            <v>44044</v>
          </cell>
        </row>
        <row r="807">
          <cell r="A807" t="str">
            <v>T1150</v>
          </cell>
          <cell r="C807" t="str">
            <v>Aristas Reforzadas Con Guardacnto Metalico</v>
          </cell>
          <cell r="D807" t="str">
            <v>ml</v>
          </cell>
          <cell r="G807">
            <v>239.21</v>
          </cell>
          <cell r="H807">
            <v>42948</v>
          </cell>
          <cell r="I807" t="str">
            <v>15 YESERIA</v>
          </cell>
        </row>
        <row r="808">
          <cell r="B808" t="str">
            <v>I1184</v>
          </cell>
          <cell r="C808" t="str">
            <v>Aristas Reforzadas Con Guardacnto Metalico</v>
          </cell>
          <cell r="D808" t="str">
            <v>ml</v>
          </cell>
          <cell r="E808">
            <v>1</v>
          </cell>
          <cell r="F808">
            <v>239.21</v>
          </cell>
          <cell r="G808">
            <v>239.21</v>
          </cell>
          <cell r="H808">
            <v>42948</v>
          </cell>
        </row>
        <row r="810">
          <cell r="A810" t="str">
            <v>T1151</v>
          </cell>
          <cell r="C810" t="str">
            <v>Accesorios De Cocina</v>
          </cell>
          <cell r="D810" t="str">
            <v>u</v>
          </cell>
          <cell r="G810">
            <v>607.0177571623376</v>
          </cell>
          <cell r="H810">
            <v>42979</v>
          </cell>
          <cell r="I810" t="str">
            <v>14 REVESTIMIENTOS</v>
          </cell>
        </row>
        <row r="811">
          <cell r="B811" t="str">
            <v>I1071</v>
          </cell>
          <cell r="C811" t="str">
            <v>Ferrum Jabonera Chica Blanca Marina Abr1U B</v>
          </cell>
          <cell r="D811" t="str">
            <v>u</v>
          </cell>
          <cell r="E811">
            <v>1</v>
          </cell>
          <cell r="F811">
            <v>334.14</v>
          </cell>
          <cell r="G811">
            <v>334.14</v>
          </cell>
          <cell r="H811">
            <v>42979</v>
          </cell>
        </row>
        <row r="812">
          <cell r="B812" t="str">
            <v>I1040</v>
          </cell>
          <cell r="C812" t="str">
            <v>Klaukol Impermeable Fluido X 30Kg</v>
          </cell>
          <cell r="D812" t="str">
            <v>bolsa</v>
          </cell>
          <cell r="E812">
            <v>5.0000000000000001E-3</v>
          </cell>
          <cell r="F812">
            <v>593.38840000000005</v>
          </cell>
          <cell r="G812">
            <v>2.9669420000000004</v>
          </cell>
          <cell r="H812">
            <v>44044</v>
          </cell>
        </row>
        <row r="813">
          <cell r="B813" t="str">
            <v>I1041</v>
          </cell>
          <cell r="C813" t="str">
            <v>Klaukol Pastina Mercurio X 5 Kg.</v>
          </cell>
          <cell r="D813" t="str">
            <v>bolsa</v>
          </cell>
          <cell r="E813">
            <v>5.0000000000000001E-3</v>
          </cell>
          <cell r="F813">
            <v>505.7851</v>
          </cell>
          <cell r="G813">
            <v>2.5289255000000002</v>
          </cell>
          <cell r="H813">
            <v>44044</v>
          </cell>
        </row>
        <row r="814">
          <cell r="B814" t="str">
            <v>I1004</v>
          </cell>
          <cell r="C814" t="str">
            <v>Oficial</v>
          </cell>
          <cell r="D814" t="str">
            <v>hs</v>
          </cell>
          <cell r="E814">
            <v>0.5</v>
          </cell>
          <cell r="F814">
            <v>534.76377932467528</v>
          </cell>
          <cell r="G814">
            <v>267.38188966233764</v>
          </cell>
          <cell r="H814">
            <v>44044</v>
          </cell>
        </row>
        <row r="816">
          <cell r="A816" t="str">
            <v>T1152</v>
          </cell>
          <cell r="C816" t="str">
            <v>Accesorios De Lavadero</v>
          </cell>
          <cell r="D816" t="str">
            <v>u</v>
          </cell>
          <cell r="G816">
            <v>607.0177571623376</v>
          </cell>
          <cell r="H816">
            <v>42979</v>
          </cell>
          <cell r="I816" t="str">
            <v>14 REVESTIMIENTOS</v>
          </cell>
        </row>
        <row r="817">
          <cell r="B817" t="str">
            <v>I1071</v>
          </cell>
          <cell r="C817" t="str">
            <v>Ferrum Jabonera Chica Blanca Marina Abr1U B</v>
          </cell>
          <cell r="D817" t="str">
            <v>u</v>
          </cell>
          <cell r="E817">
            <v>1</v>
          </cell>
          <cell r="F817">
            <v>334.14</v>
          </cell>
          <cell r="G817">
            <v>334.14</v>
          </cell>
          <cell r="H817">
            <v>42979</v>
          </cell>
        </row>
        <row r="818">
          <cell r="B818" t="str">
            <v>I1040</v>
          </cell>
          <cell r="C818" t="str">
            <v>Klaukol Impermeable Fluido X 30Kg</v>
          </cell>
          <cell r="D818" t="str">
            <v>bolsa</v>
          </cell>
          <cell r="E818">
            <v>5.0000000000000001E-3</v>
          </cell>
          <cell r="F818">
            <v>593.38840000000005</v>
          </cell>
          <cell r="G818">
            <v>2.9669420000000004</v>
          </cell>
          <cell r="H818">
            <v>44044</v>
          </cell>
        </row>
        <row r="819">
          <cell r="B819" t="str">
            <v>I1041</v>
          </cell>
          <cell r="C819" t="str">
            <v>Klaukol Pastina Mercurio X 5 Kg.</v>
          </cell>
          <cell r="D819" t="str">
            <v>bolsa</v>
          </cell>
          <cell r="E819">
            <v>5.0000000000000001E-3</v>
          </cell>
          <cell r="F819">
            <v>505.7851</v>
          </cell>
          <cell r="G819">
            <v>2.5289255000000002</v>
          </cell>
          <cell r="H819">
            <v>44044</v>
          </cell>
        </row>
        <row r="820">
          <cell r="B820" t="str">
            <v>I1004</v>
          </cell>
          <cell r="C820" t="str">
            <v>Oficial</v>
          </cell>
          <cell r="D820" t="str">
            <v>hs</v>
          </cell>
          <cell r="E820">
            <v>0.5</v>
          </cell>
          <cell r="F820">
            <v>534.76377932467528</v>
          </cell>
          <cell r="G820">
            <v>267.38188966233764</v>
          </cell>
          <cell r="H820">
            <v>44044</v>
          </cell>
        </row>
        <row r="822">
          <cell r="A822" t="str">
            <v>T1153</v>
          </cell>
          <cell r="C822" t="str">
            <v>Accesorios Para 1 Baño  (Percha, Jabonera, Portarrollo, Vaso Y Toallero)</v>
          </cell>
          <cell r="D822" t="str">
            <v>u</v>
          </cell>
          <cell r="G822">
            <v>5002.691517298701</v>
          </cell>
          <cell r="H822">
            <v>44044</v>
          </cell>
          <cell r="I822" t="str">
            <v>23 INSTALACIÓN SANITARIA</v>
          </cell>
        </row>
        <row r="823">
          <cell r="B823" t="str">
            <v>I1224</v>
          </cell>
          <cell r="C823" t="str">
            <v>Kit De Accesorios (Percha, Jabonera, Portarrollo, Vaso Y Toallero)</v>
          </cell>
          <cell r="D823" t="str">
            <v>u</v>
          </cell>
          <cell r="E823">
            <v>1</v>
          </cell>
          <cell r="F823">
            <v>2863.6363999999999</v>
          </cell>
          <cell r="G823">
            <v>2863.6363999999999</v>
          </cell>
          <cell r="H823">
            <v>44044</v>
          </cell>
        </row>
        <row r="824">
          <cell r="B824" t="str">
            <v>I1004</v>
          </cell>
          <cell r="C824" t="str">
            <v>Oficial</v>
          </cell>
          <cell r="D824" t="str">
            <v>hs</v>
          </cell>
          <cell r="E824">
            <v>4</v>
          </cell>
          <cell r="F824">
            <v>534.76377932467528</v>
          </cell>
          <cell r="G824">
            <v>2139.0551172987011</v>
          </cell>
          <cell r="H824">
            <v>44044</v>
          </cell>
        </row>
        <row r="826">
          <cell r="A826" t="str">
            <v>T1154</v>
          </cell>
          <cell r="C826" t="str">
            <v>Enduido Sobre Cielorrasos De Hormigón Visto</v>
          </cell>
          <cell r="D826" t="str">
            <v>m2</v>
          </cell>
          <cell r="G826">
            <v>341.03472471948049</v>
          </cell>
          <cell r="H826">
            <v>44044</v>
          </cell>
          <cell r="I826" t="str">
            <v>13 CIELORRASOS</v>
          </cell>
        </row>
        <row r="827">
          <cell r="B827" t="str">
            <v>I1205</v>
          </cell>
          <cell r="C827" t="str">
            <v>Enduido Plastico Al Agua X 20 Litros</v>
          </cell>
          <cell r="D827" t="str">
            <v>lata</v>
          </cell>
          <cell r="E827">
            <v>0.05</v>
          </cell>
          <cell r="F827">
            <v>2066.1156999999998</v>
          </cell>
          <cell r="G827">
            <v>103.305785</v>
          </cell>
          <cell r="H827">
            <v>44044</v>
          </cell>
        </row>
        <row r="828">
          <cell r="B828" t="str">
            <v>I1210</v>
          </cell>
          <cell r="C828" t="str">
            <v>Oficial Pintor</v>
          </cell>
          <cell r="D828" t="str">
            <v>hs</v>
          </cell>
          <cell r="E828">
            <v>0.3</v>
          </cell>
          <cell r="F828">
            <v>792.42979906493497</v>
          </cell>
          <cell r="G828">
            <v>237.72893971948048</v>
          </cell>
          <cell r="H828">
            <v>44044</v>
          </cell>
        </row>
        <row r="830">
          <cell r="A830" t="str">
            <v>T1155</v>
          </cell>
          <cell r="C830" t="str">
            <v>Barrera De Vapor</v>
          </cell>
          <cell r="D830" t="str">
            <v>m2</v>
          </cell>
          <cell r="G830">
            <v>159.7765854077922</v>
          </cell>
          <cell r="H830">
            <v>44044</v>
          </cell>
          <cell r="I830" t="str">
            <v>93 AISLACIONES Y MEMBRANAS</v>
          </cell>
        </row>
        <row r="831">
          <cell r="B831" t="str">
            <v>I1189</v>
          </cell>
          <cell r="C831" t="str">
            <v>Pintura Asfaltica X 20 Lts (8 A 12 M2/Litro/Mano)</v>
          </cell>
          <cell r="D831" t="str">
            <v>lata</v>
          </cell>
          <cell r="E831">
            <v>2.5000000000000001E-2</v>
          </cell>
          <cell r="F831">
            <v>2377.6860000000001</v>
          </cell>
          <cell r="G831">
            <v>59.442150000000005</v>
          </cell>
          <cell r="H831">
            <v>44044</v>
          </cell>
        </row>
        <row r="832">
          <cell r="B832" t="str">
            <v>I1004</v>
          </cell>
          <cell r="C832" t="str">
            <v>Oficial</v>
          </cell>
          <cell r="D832" t="str">
            <v>hs</v>
          </cell>
          <cell r="E832">
            <v>0.1</v>
          </cell>
          <cell r="F832">
            <v>534.76377932467528</v>
          </cell>
          <cell r="G832">
            <v>53.476377932467528</v>
          </cell>
          <cell r="H832">
            <v>44044</v>
          </cell>
        </row>
        <row r="833">
          <cell r="B833" t="str">
            <v>I1005</v>
          </cell>
          <cell r="C833" t="str">
            <v>Ayudante</v>
          </cell>
          <cell r="D833" t="str">
            <v>hs</v>
          </cell>
          <cell r="E833">
            <v>0.1</v>
          </cell>
          <cell r="F833">
            <v>468.58057475324659</v>
          </cell>
          <cell r="G833">
            <v>46.858057475324664</v>
          </cell>
          <cell r="H833">
            <v>44044</v>
          </cell>
        </row>
        <row r="835">
          <cell r="A835" t="str">
            <v>T1156</v>
          </cell>
          <cell r="C835" t="str">
            <v>Poliestireno Expandido Esp 20 Mm Sobre Asfalto En Cubiertas</v>
          </cell>
          <cell r="D835" t="str">
            <v>m2</v>
          </cell>
          <cell r="G835">
            <v>4446.1195854077923</v>
          </cell>
          <cell r="H835">
            <v>44044</v>
          </cell>
          <cell r="I835" t="str">
            <v>16 CUBIERTAS</v>
          </cell>
        </row>
        <row r="836">
          <cell r="B836" t="str">
            <v>I1207</v>
          </cell>
          <cell r="C836" t="str">
            <v>Poliestireno Expandido 20 Kg/M3 Esp 20 Mm</v>
          </cell>
          <cell r="D836" t="str">
            <v>m2</v>
          </cell>
          <cell r="E836">
            <v>1.05</v>
          </cell>
          <cell r="F836">
            <v>4138.8429999999998</v>
          </cell>
          <cell r="G836">
            <v>4345.7851499999997</v>
          </cell>
          <cell r="H836">
            <v>44044</v>
          </cell>
        </row>
        <row r="837">
          <cell r="B837" t="str">
            <v>I1004</v>
          </cell>
          <cell r="C837" t="str">
            <v>Oficial</v>
          </cell>
          <cell r="D837" t="str">
            <v>hs</v>
          </cell>
          <cell r="E837">
            <v>0.1</v>
          </cell>
          <cell r="F837">
            <v>534.76377932467528</v>
          </cell>
          <cell r="G837">
            <v>53.476377932467528</v>
          </cell>
          <cell r="H837">
            <v>44044</v>
          </cell>
        </row>
        <row r="838">
          <cell r="B838" t="str">
            <v>I1005</v>
          </cell>
          <cell r="C838" t="str">
            <v>Ayudante</v>
          </cell>
          <cell r="D838" t="str">
            <v>hs</v>
          </cell>
          <cell r="E838">
            <v>0.1</v>
          </cell>
          <cell r="F838">
            <v>468.58057475324659</v>
          </cell>
          <cell r="G838">
            <v>46.858057475324664</v>
          </cell>
          <cell r="H838">
            <v>44044</v>
          </cell>
        </row>
        <row r="840">
          <cell r="A840" t="str">
            <v>T1157</v>
          </cell>
          <cell r="C840" t="str">
            <v>Membrana Hidrofuga Geotextil 4Mm (Mat+Mo)</v>
          </cell>
          <cell r="D840" t="str">
            <v>m2</v>
          </cell>
          <cell r="G840">
            <v>1251.1955840779219</v>
          </cell>
          <cell r="H840">
            <v>44044</v>
          </cell>
          <cell r="I840" t="str">
            <v>93 AISLACIONES Y MEMBRANAS</v>
          </cell>
        </row>
        <row r="841">
          <cell r="B841" t="str">
            <v>I1190</v>
          </cell>
          <cell r="C841" t="str">
            <v>Membrana Asfaltica Geotextil 170G, Alma De Polietileno X 11 M2</v>
          </cell>
          <cell r="D841" t="str">
            <v>m2</v>
          </cell>
          <cell r="E841">
            <v>1.1000000000000001</v>
          </cell>
          <cell r="F841">
            <v>225.3193</v>
          </cell>
          <cell r="G841">
            <v>247.85123000000002</v>
          </cell>
          <cell r="H841">
            <v>44044</v>
          </cell>
        </row>
        <row r="842">
          <cell r="B842" t="str">
            <v>I1004</v>
          </cell>
          <cell r="C842" t="str">
            <v>Oficial</v>
          </cell>
          <cell r="D842" t="str">
            <v>hs</v>
          </cell>
          <cell r="E842">
            <v>1</v>
          </cell>
          <cell r="F842">
            <v>534.76377932467528</v>
          </cell>
          <cell r="G842">
            <v>534.76377932467528</v>
          </cell>
          <cell r="H842">
            <v>44044</v>
          </cell>
        </row>
        <row r="843">
          <cell r="B843" t="str">
            <v>I1005</v>
          </cell>
          <cell r="C843" t="str">
            <v>Ayudante</v>
          </cell>
          <cell r="D843" t="str">
            <v>hs</v>
          </cell>
          <cell r="E843">
            <v>1</v>
          </cell>
          <cell r="F843">
            <v>468.58057475324659</v>
          </cell>
          <cell r="G843">
            <v>468.58057475324659</v>
          </cell>
          <cell r="H843">
            <v>44044</v>
          </cell>
        </row>
        <row r="845">
          <cell r="A845" t="str">
            <v>T1158</v>
          </cell>
          <cell r="C845" t="str">
            <v>Babeta De Cierre Lateral Chapa Bwg N24</v>
          </cell>
          <cell r="D845" t="str">
            <v>ml</v>
          </cell>
          <cell r="G845">
            <v>797.36364759480512</v>
          </cell>
          <cell r="H845">
            <v>42736</v>
          </cell>
          <cell r="I845" t="str">
            <v>16 CUBIERTAS</v>
          </cell>
        </row>
        <row r="846">
          <cell r="B846" t="str">
            <v>I1212</v>
          </cell>
          <cell r="C846" t="str">
            <v>Chapa Lisa N 24 1X2M (Zingueria) 0,53 Mm</v>
          </cell>
          <cell r="D846" t="str">
            <v>m2</v>
          </cell>
          <cell r="E846">
            <v>0.6</v>
          </cell>
          <cell r="F846">
            <v>506.67309999999998</v>
          </cell>
          <cell r="G846">
            <v>304.00385999999997</v>
          </cell>
          <cell r="H846">
            <v>44044</v>
          </cell>
        </row>
        <row r="847">
          <cell r="B847" t="str">
            <v>I1211</v>
          </cell>
          <cell r="C847" t="str">
            <v>Plegado De Chapa</v>
          </cell>
          <cell r="D847" t="str">
            <v>m2</v>
          </cell>
          <cell r="E847">
            <v>0.6</v>
          </cell>
          <cell r="F847">
            <v>228.65</v>
          </cell>
          <cell r="G847">
            <v>137.19</v>
          </cell>
          <cell r="H847">
            <v>42736</v>
          </cell>
        </row>
        <row r="848">
          <cell r="B848" t="str">
            <v>I1209</v>
          </cell>
          <cell r="C848" t="str">
            <v>Tornillos Autoperforantes</v>
          </cell>
          <cell r="D848" t="str">
            <v>u</v>
          </cell>
          <cell r="E848">
            <v>4</v>
          </cell>
          <cell r="F848">
            <v>8.1818000000000008</v>
          </cell>
          <cell r="G848">
            <v>32.727200000000003</v>
          </cell>
          <cell r="H848">
            <v>44044</v>
          </cell>
        </row>
        <row r="849">
          <cell r="B849" t="str">
            <v>I1016</v>
          </cell>
          <cell r="C849" t="str">
            <v>Oficial Especializado</v>
          </cell>
          <cell r="D849" t="str">
            <v>hs</v>
          </cell>
          <cell r="E849">
            <v>0.3</v>
          </cell>
          <cell r="F849">
            <v>609.56138389610385</v>
          </cell>
          <cell r="G849">
            <v>182.86841516883115</v>
          </cell>
          <cell r="H849">
            <v>44044</v>
          </cell>
        </row>
        <row r="850">
          <cell r="B850" t="str">
            <v>I1005</v>
          </cell>
          <cell r="C850" t="str">
            <v>Ayudante</v>
          </cell>
          <cell r="D850" t="str">
            <v>hs</v>
          </cell>
          <cell r="E850">
            <v>0.3</v>
          </cell>
          <cell r="F850">
            <v>468.58057475324659</v>
          </cell>
          <cell r="G850">
            <v>140.57417242597398</v>
          </cell>
          <cell r="H850">
            <v>44044</v>
          </cell>
        </row>
        <row r="852">
          <cell r="A852" t="str">
            <v>T1159</v>
          </cell>
          <cell r="C852" t="str">
            <v>Cuadro De Bombas</v>
          </cell>
          <cell r="D852" t="str">
            <v>u</v>
          </cell>
          <cell r="G852">
            <v>30839</v>
          </cell>
          <cell r="H852">
            <v>42948</v>
          </cell>
          <cell r="I852" t="str">
            <v>23.1 AGUA FRIA Y CALIENTE</v>
          </cell>
        </row>
        <row r="853">
          <cell r="B853" t="str">
            <v>I1230</v>
          </cell>
          <cell r="C853" t="str">
            <v>Cuadro De Bombas Diam 0.038 Incluye Bombas</v>
          </cell>
          <cell r="D853" t="str">
            <v>u</v>
          </cell>
          <cell r="E853">
            <v>1</v>
          </cell>
          <cell r="F853">
            <v>30839</v>
          </cell>
          <cell r="G853">
            <v>30839</v>
          </cell>
          <cell r="H853">
            <v>42948</v>
          </cell>
        </row>
        <row r="855">
          <cell r="A855" t="str">
            <v>T1160</v>
          </cell>
          <cell r="C855" t="str">
            <v>Colector 6 Bajadas</v>
          </cell>
          <cell r="D855" t="str">
            <v>u</v>
          </cell>
          <cell r="G855">
            <v>6128.4393462441549</v>
          </cell>
          <cell r="H855">
            <v>42979</v>
          </cell>
          <cell r="I855" t="str">
            <v>23 INSTALACIÓN SANITARIA</v>
          </cell>
        </row>
        <row r="856">
          <cell r="B856" t="str">
            <v>I1155</v>
          </cell>
          <cell r="C856" t="str">
            <v>Niple Bce 1 X 20 Cm.</v>
          </cell>
          <cell r="D856" t="str">
            <v>u</v>
          </cell>
          <cell r="E856">
            <v>1</v>
          </cell>
          <cell r="F856">
            <v>202.76</v>
          </cell>
          <cell r="G856">
            <v>202.76</v>
          </cell>
          <cell r="H856">
            <v>42979</v>
          </cell>
        </row>
        <row r="857">
          <cell r="B857" t="str">
            <v>I1156</v>
          </cell>
          <cell r="C857" t="str">
            <v>Brida Bce 1</v>
          </cell>
          <cell r="D857" t="str">
            <v>u</v>
          </cell>
          <cell r="E857">
            <v>1</v>
          </cell>
          <cell r="F857">
            <v>55.27</v>
          </cell>
          <cell r="G857">
            <v>55.27</v>
          </cell>
          <cell r="H857">
            <v>42979</v>
          </cell>
        </row>
        <row r="858">
          <cell r="B858" t="str">
            <v>I1157</v>
          </cell>
          <cell r="C858" t="str">
            <v>Tee Bce 1</v>
          </cell>
          <cell r="D858" t="str">
            <v>u</v>
          </cell>
          <cell r="E858">
            <v>1</v>
          </cell>
          <cell r="F858">
            <v>90.59</v>
          </cell>
          <cell r="G858">
            <v>90.59</v>
          </cell>
          <cell r="H858">
            <v>42979</v>
          </cell>
        </row>
        <row r="859">
          <cell r="B859" t="str">
            <v>I1126</v>
          </cell>
          <cell r="C859" t="str">
            <v>Rosca C/Tuerca Bce 2</v>
          </cell>
          <cell r="D859" t="str">
            <v>u</v>
          </cell>
          <cell r="E859">
            <v>1</v>
          </cell>
          <cell r="F859">
            <v>159.19</v>
          </cell>
          <cell r="G859">
            <v>159.19</v>
          </cell>
          <cell r="H859">
            <v>42979</v>
          </cell>
        </row>
        <row r="860">
          <cell r="B860" t="str">
            <v>I1158</v>
          </cell>
          <cell r="C860" t="str">
            <v>Union Doble Bce 2</v>
          </cell>
          <cell r="D860" t="str">
            <v>u</v>
          </cell>
          <cell r="E860">
            <v>1</v>
          </cell>
          <cell r="F860">
            <v>703.15</v>
          </cell>
          <cell r="G860">
            <v>703.15</v>
          </cell>
          <cell r="H860">
            <v>42979</v>
          </cell>
        </row>
        <row r="861">
          <cell r="B861" t="str">
            <v>I1159</v>
          </cell>
          <cell r="C861" t="str">
            <v>Llave De Paso De 25 (Polimero-Bronce)Acqua System</v>
          </cell>
          <cell r="D861" t="str">
            <v>u</v>
          </cell>
          <cell r="E861">
            <v>1</v>
          </cell>
          <cell r="F861">
            <v>265.94</v>
          </cell>
          <cell r="G861">
            <v>265.94</v>
          </cell>
          <cell r="H861">
            <v>42979</v>
          </cell>
        </row>
        <row r="862">
          <cell r="B862" t="str">
            <v>I1160</v>
          </cell>
          <cell r="C862" t="str">
            <v>Tubo Macho P/Hb 25 S/Estanar</v>
          </cell>
          <cell r="D862" t="str">
            <v>u</v>
          </cell>
          <cell r="E862">
            <v>1</v>
          </cell>
          <cell r="F862">
            <v>94.51</v>
          </cell>
          <cell r="G862">
            <v>94.51</v>
          </cell>
          <cell r="H862">
            <v>42979</v>
          </cell>
        </row>
        <row r="863">
          <cell r="B863" t="str">
            <v>I1161</v>
          </cell>
          <cell r="C863" t="str">
            <v>Buje P/Hb 51 X 25 S/Estanar</v>
          </cell>
          <cell r="D863" t="str">
            <v>u</v>
          </cell>
          <cell r="E863">
            <v>1</v>
          </cell>
          <cell r="F863">
            <v>172.48</v>
          </cell>
          <cell r="G863">
            <v>172.48</v>
          </cell>
          <cell r="H863">
            <v>42979</v>
          </cell>
        </row>
        <row r="864">
          <cell r="B864" t="str">
            <v>I1162</v>
          </cell>
          <cell r="C864" t="str">
            <v>Tee P/Hb 50 S/Estanar</v>
          </cell>
          <cell r="D864" t="str">
            <v>u</v>
          </cell>
          <cell r="E864">
            <v>1</v>
          </cell>
          <cell r="F864">
            <v>519.82000000000005</v>
          </cell>
          <cell r="G864">
            <v>519.82000000000005</v>
          </cell>
          <cell r="H864">
            <v>42979</v>
          </cell>
        </row>
        <row r="865">
          <cell r="B865" t="str">
            <v>I1163</v>
          </cell>
          <cell r="C865" t="str">
            <v>Codo P/Hb 50 A 90 S/Estanar</v>
          </cell>
          <cell r="D865" t="str">
            <v>u</v>
          </cell>
          <cell r="E865">
            <v>1</v>
          </cell>
          <cell r="F865">
            <v>393.41</v>
          </cell>
          <cell r="G865">
            <v>393.41</v>
          </cell>
          <cell r="H865">
            <v>42979</v>
          </cell>
        </row>
        <row r="866">
          <cell r="B866" t="str">
            <v>I1163</v>
          </cell>
          <cell r="C866" t="str">
            <v>Codo P/Hb 50 A 90 S/Estanar</v>
          </cell>
          <cell r="D866" t="str">
            <v>u</v>
          </cell>
          <cell r="E866">
            <v>1</v>
          </cell>
          <cell r="F866">
            <v>393.41</v>
          </cell>
          <cell r="G866">
            <v>393.41</v>
          </cell>
          <cell r="H866">
            <v>42979</v>
          </cell>
        </row>
        <row r="867">
          <cell r="B867" t="str">
            <v>I1131</v>
          </cell>
          <cell r="C867" t="str">
            <v>Madeja De Canamo Peinado X 100 Grs.</v>
          </cell>
          <cell r="D867" t="str">
            <v>u</v>
          </cell>
          <cell r="E867">
            <v>1</v>
          </cell>
          <cell r="F867">
            <v>47.43</v>
          </cell>
          <cell r="G867">
            <v>47.43</v>
          </cell>
          <cell r="H867">
            <v>42979</v>
          </cell>
        </row>
        <row r="868">
          <cell r="B868" t="str">
            <v>I1132</v>
          </cell>
          <cell r="C868" t="str">
            <v>Sellador Hidro 3 X 50 Cm3 (85)</v>
          </cell>
          <cell r="D868" t="str">
            <v>u</v>
          </cell>
          <cell r="E868">
            <v>1</v>
          </cell>
          <cell r="F868">
            <v>157.0248</v>
          </cell>
          <cell r="G868">
            <v>157.0248</v>
          </cell>
          <cell r="H868">
            <v>44044</v>
          </cell>
        </row>
        <row r="869">
          <cell r="B869" t="str">
            <v>I1165</v>
          </cell>
          <cell r="C869" t="str">
            <v>Masilla Nodulo X 1 Kg.</v>
          </cell>
          <cell r="D869" t="str">
            <v>u</v>
          </cell>
          <cell r="E869">
            <v>1</v>
          </cell>
          <cell r="F869">
            <v>83.48</v>
          </cell>
          <cell r="G869">
            <v>83.48</v>
          </cell>
          <cell r="H869">
            <v>42979</v>
          </cell>
        </row>
        <row r="870">
          <cell r="B870" t="str">
            <v>I1154</v>
          </cell>
          <cell r="C870" t="str">
            <v>Soldadura Fuerte</v>
          </cell>
          <cell r="D870" t="str">
            <v>u</v>
          </cell>
          <cell r="E870">
            <v>1</v>
          </cell>
          <cell r="F870">
            <v>1388.39</v>
          </cell>
          <cell r="G870">
            <v>1388.39</v>
          </cell>
          <cell r="H870">
            <v>42979</v>
          </cell>
        </row>
        <row r="871">
          <cell r="B871" t="str">
            <v>I1069</v>
          </cell>
          <cell r="C871" t="str">
            <v>Oficial Sanitarista, Gasista</v>
          </cell>
          <cell r="D871" t="str">
            <v>hs</v>
          </cell>
          <cell r="E871">
            <v>1</v>
          </cell>
          <cell r="F871">
            <v>792.42979906493497</v>
          </cell>
          <cell r="G871">
            <v>792.42979906493497</v>
          </cell>
          <cell r="H871">
            <v>44044</v>
          </cell>
        </row>
        <row r="872">
          <cell r="B872" t="str">
            <v>I1070</v>
          </cell>
          <cell r="C872" t="str">
            <v>Ayudante Sanitarista, Gasista</v>
          </cell>
          <cell r="D872" t="str">
            <v>hs</v>
          </cell>
          <cell r="E872">
            <v>1</v>
          </cell>
          <cell r="F872">
            <v>609.15474717922052</v>
          </cell>
          <cell r="G872">
            <v>609.15474717922052</v>
          </cell>
          <cell r="H872">
            <v>44044</v>
          </cell>
        </row>
        <row r="874">
          <cell r="A874" t="str">
            <v>T1161</v>
          </cell>
          <cell r="C874" t="str">
            <v>Agua Fria Y Caliente Cocina - Lavadero</v>
          </cell>
          <cell r="D874" t="str">
            <v>u</v>
          </cell>
          <cell r="G874">
            <v>8018.2139849766218</v>
          </cell>
          <cell r="H874">
            <v>44044</v>
          </cell>
          <cell r="I874" t="str">
            <v>23.1 AGUA FRIA Y CALIENTE</v>
          </cell>
        </row>
        <row r="875">
          <cell r="B875" t="str">
            <v>I1097</v>
          </cell>
          <cell r="C875" t="str">
            <v>Cano Acqua System Pn-25 25 Mm A.Caliente (3/4)</v>
          </cell>
          <cell r="D875" t="str">
            <v>tira</v>
          </cell>
          <cell r="E875">
            <v>1</v>
          </cell>
          <cell r="F875">
            <v>447.93389999999999</v>
          </cell>
          <cell r="G875">
            <v>447.93389999999999</v>
          </cell>
          <cell r="H875">
            <v>44044</v>
          </cell>
        </row>
        <row r="876">
          <cell r="B876" t="str">
            <v>I1096</v>
          </cell>
          <cell r="C876" t="str">
            <v>Cano Acqua System Pn-25 20 Mm  A.Caliente (1/2)</v>
          </cell>
          <cell r="D876" t="str">
            <v>tira</v>
          </cell>
          <cell r="E876">
            <v>2</v>
          </cell>
          <cell r="F876">
            <v>352.89260000000002</v>
          </cell>
          <cell r="G876">
            <v>705.78520000000003</v>
          </cell>
          <cell r="H876">
            <v>44044</v>
          </cell>
        </row>
        <row r="877">
          <cell r="B877" t="str">
            <v>I1102</v>
          </cell>
          <cell r="C877" t="str">
            <v>Codo De 20 A 90 Acqua System (1/2)</v>
          </cell>
          <cell r="D877" t="str">
            <v>u</v>
          </cell>
          <cell r="E877">
            <v>8</v>
          </cell>
          <cell r="F877">
            <v>30.223099999999999</v>
          </cell>
          <cell r="G877">
            <v>241.78479999999999</v>
          </cell>
          <cell r="H877">
            <v>44044</v>
          </cell>
        </row>
        <row r="878">
          <cell r="B878" t="str">
            <v>I1103</v>
          </cell>
          <cell r="C878" t="str">
            <v>Codo De 25 A 90 Acqua System (3/4)</v>
          </cell>
          <cell r="D878" t="str">
            <v>u</v>
          </cell>
          <cell r="E878">
            <v>3</v>
          </cell>
          <cell r="F878">
            <v>35.760300000000001</v>
          </cell>
          <cell r="G878">
            <v>107.2809</v>
          </cell>
          <cell r="H878">
            <v>44044</v>
          </cell>
        </row>
        <row r="879">
          <cell r="B879" t="str">
            <v>I1180</v>
          </cell>
          <cell r="C879" t="str">
            <v>Llave De Paso De 20 (Polimero-Bronce)Acqua System</v>
          </cell>
          <cell r="D879" t="str">
            <v>u</v>
          </cell>
          <cell r="E879">
            <v>2</v>
          </cell>
          <cell r="F879">
            <v>454.5455</v>
          </cell>
          <cell r="G879">
            <v>909.09100000000001</v>
          </cell>
          <cell r="H879">
            <v>44044</v>
          </cell>
        </row>
        <row r="880">
          <cell r="B880" t="str">
            <v>I1069</v>
          </cell>
          <cell r="C880" t="str">
            <v>Oficial Sanitarista, Gasista</v>
          </cell>
          <cell r="D880" t="str">
            <v>hs</v>
          </cell>
          <cell r="E880">
            <v>4</v>
          </cell>
          <cell r="F880">
            <v>792.42979906493497</v>
          </cell>
          <cell r="G880">
            <v>3169.7191962597399</v>
          </cell>
          <cell r="H880">
            <v>44044</v>
          </cell>
        </row>
        <row r="881">
          <cell r="B881" t="str">
            <v>I1070</v>
          </cell>
          <cell r="C881" t="str">
            <v>Ayudante Sanitarista, Gasista</v>
          </cell>
          <cell r="D881" t="str">
            <v>hs</v>
          </cell>
          <cell r="E881">
            <v>4</v>
          </cell>
          <cell r="F881">
            <v>609.15474717922052</v>
          </cell>
          <cell r="G881">
            <v>2436.6189887168821</v>
          </cell>
          <cell r="H881">
            <v>44044</v>
          </cell>
        </row>
        <row r="883">
          <cell r="A883" t="str">
            <v>T1162</v>
          </cell>
          <cell r="C883" t="str">
            <v>Agua Fria Y Caliente Cocina O Kitchinet</v>
          </cell>
          <cell r="D883" t="str">
            <v>u</v>
          </cell>
          <cell r="G883">
            <v>5360.6223656103884</v>
          </cell>
          <cell r="H883">
            <v>44044</v>
          </cell>
          <cell r="I883" t="str">
            <v>23.1 AGUA FRIA Y CALIENTE</v>
          </cell>
        </row>
        <row r="884">
          <cell r="B884" t="str">
            <v>I1096</v>
          </cell>
          <cell r="C884" t="str">
            <v>Cano Acqua System Pn-25 20 Mm  A.Caliente (1/2)</v>
          </cell>
          <cell r="D884" t="str">
            <v>tira</v>
          </cell>
          <cell r="E884">
            <v>2</v>
          </cell>
          <cell r="F884">
            <v>352.89260000000002</v>
          </cell>
          <cell r="G884">
            <v>705.78520000000003</v>
          </cell>
          <cell r="H884">
            <v>44044</v>
          </cell>
        </row>
        <row r="885">
          <cell r="B885" t="str">
            <v>I1102</v>
          </cell>
          <cell r="C885" t="str">
            <v>Codo De 20 A 90 Acqua System (1/2)</v>
          </cell>
          <cell r="D885" t="str">
            <v>u</v>
          </cell>
          <cell r="E885">
            <v>8</v>
          </cell>
          <cell r="F885">
            <v>30.223099999999999</v>
          </cell>
          <cell r="G885">
            <v>241.78479999999999</v>
          </cell>
          <cell r="H885">
            <v>44044</v>
          </cell>
        </row>
        <row r="886">
          <cell r="B886" t="str">
            <v>I1180</v>
          </cell>
          <cell r="C886" t="str">
            <v>Llave De Paso De 20 (Polimero-Bronce)Acqua System</v>
          </cell>
          <cell r="D886" t="str">
            <v>u</v>
          </cell>
          <cell r="E886">
            <v>2</v>
          </cell>
          <cell r="F886">
            <v>454.5455</v>
          </cell>
          <cell r="G886">
            <v>909.09100000000001</v>
          </cell>
          <cell r="H886">
            <v>44044</v>
          </cell>
        </row>
        <row r="887">
          <cell r="B887" t="str">
            <v>I1069</v>
          </cell>
          <cell r="C887" t="str">
            <v>Oficial Sanitarista, Gasista</v>
          </cell>
          <cell r="D887" t="str">
            <v>hs</v>
          </cell>
          <cell r="E887">
            <v>2.5</v>
          </cell>
          <cell r="F887">
            <v>792.42979906493497</v>
          </cell>
          <cell r="G887">
            <v>1981.0744976623373</v>
          </cell>
          <cell r="H887">
            <v>44044</v>
          </cell>
        </row>
        <row r="888">
          <cell r="B888" t="str">
            <v>I1070</v>
          </cell>
          <cell r="C888" t="str">
            <v>Ayudante Sanitarista, Gasista</v>
          </cell>
          <cell r="D888" t="str">
            <v>hs</v>
          </cell>
          <cell r="E888">
            <v>2.5</v>
          </cell>
          <cell r="F888">
            <v>609.15474717922052</v>
          </cell>
          <cell r="G888">
            <v>1522.8868679480513</v>
          </cell>
          <cell r="H888">
            <v>44044</v>
          </cell>
        </row>
        <row r="890">
          <cell r="A890" t="str">
            <v>T1163</v>
          </cell>
          <cell r="C890" t="str">
            <v>Agua Fria Y Caliente Toillete</v>
          </cell>
          <cell r="D890" t="str">
            <v>u</v>
          </cell>
          <cell r="G890">
            <v>6992.5943849766218</v>
          </cell>
          <cell r="H890">
            <v>44044</v>
          </cell>
          <cell r="I890" t="str">
            <v>23.1 AGUA FRIA Y CALIENTE</v>
          </cell>
        </row>
        <row r="891">
          <cell r="B891" t="str">
            <v>I1096</v>
          </cell>
          <cell r="C891" t="str">
            <v>Cano Acqua System Pn-25 20 Mm  A.Caliente (1/2)</v>
          </cell>
          <cell r="D891" t="str">
            <v>tira</v>
          </cell>
          <cell r="E891">
            <v>1.5</v>
          </cell>
          <cell r="F891">
            <v>352.89260000000002</v>
          </cell>
          <cell r="G891">
            <v>529.33889999999997</v>
          </cell>
          <cell r="H891">
            <v>44044</v>
          </cell>
        </row>
        <row r="892">
          <cell r="B892" t="str">
            <v>I1102</v>
          </cell>
          <cell r="C892" t="str">
            <v>Codo De 20 A 90 Acqua System (1/2)</v>
          </cell>
          <cell r="D892" t="str">
            <v>u</v>
          </cell>
          <cell r="E892">
            <v>4</v>
          </cell>
          <cell r="F892">
            <v>30.223099999999999</v>
          </cell>
          <cell r="G892">
            <v>120.89239999999999</v>
          </cell>
          <cell r="H892">
            <v>44044</v>
          </cell>
        </row>
        <row r="893">
          <cell r="B893" t="str">
            <v>I1118</v>
          </cell>
          <cell r="C893" t="str">
            <v>Codo Rosca Hembra 20X1/2 Acqua System</v>
          </cell>
          <cell r="D893" t="str">
            <v>u</v>
          </cell>
          <cell r="E893">
            <v>2</v>
          </cell>
          <cell r="F893">
            <v>74.380200000000002</v>
          </cell>
          <cell r="G893">
            <v>148.7604</v>
          </cell>
          <cell r="H893">
            <v>44044</v>
          </cell>
        </row>
        <row r="894">
          <cell r="B894" t="str">
            <v>I1120</v>
          </cell>
          <cell r="C894" t="str">
            <v>Curva Sobrepasaje De 20 Acqua System</v>
          </cell>
          <cell r="D894" t="str">
            <v>u</v>
          </cell>
          <cell r="E894">
            <v>1</v>
          </cell>
          <cell r="F894">
            <v>57.677700000000002</v>
          </cell>
          <cell r="G894">
            <v>57.677700000000002</v>
          </cell>
          <cell r="H894">
            <v>44044</v>
          </cell>
        </row>
        <row r="895">
          <cell r="B895" t="str">
            <v>I1166</v>
          </cell>
          <cell r="C895" t="str">
            <v>Llave Esclusa De Bronce 1/2"</v>
          </cell>
          <cell r="D895" t="str">
            <v>u</v>
          </cell>
          <cell r="E895">
            <v>1</v>
          </cell>
          <cell r="F895">
            <v>389.25619999999998</v>
          </cell>
          <cell r="G895">
            <v>389.25619999999998</v>
          </cell>
          <cell r="H895">
            <v>44044</v>
          </cell>
        </row>
        <row r="896">
          <cell r="B896" t="str">
            <v>I1167</v>
          </cell>
          <cell r="C896" t="str">
            <v>Rollo Cinta Teflon De 3/4 X 20 Mts.</v>
          </cell>
          <cell r="D896" t="str">
            <v>u</v>
          </cell>
          <cell r="E896">
            <v>0.2</v>
          </cell>
          <cell r="F896">
            <v>322.31400000000002</v>
          </cell>
          <cell r="G896">
            <v>64.462800000000001</v>
          </cell>
          <cell r="H896">
            <v>44044</v>
          </cell>
        </row>
        <row r="897">
          <cell r="B897" t="str">
            <v>I1132</v>
          </cell>
          <cell r="C897" t="str">
            <v>Sellador Hidro 3 X 50 Cm3 (85)</v>
          </cell>
          <cell r="D897" t="str">
            <v>u</v>
          </cell>
          <cell r="E897">
            <v>0.25</v>
          </cell>
          <cell r="F897">
            <v>157.0248</v>
          </cell>
          <cell r="G897">
            <v>39.2562</v>
          </cell>
          <cell r="H897">
            <v>44044</v>
          </cell>
        </row>
        <row r="898">
          <cell r="B898" t="str">
            <v>I1168</v>
          </cell>
          <cell r="C898" t="str">
            <v>Tapa Acqua System 1/2</v>
          </cell>
          <cell r="D898" t="str">
            <v>u</v>
          </cell>
          <cell r="E898">
            <v>2</v>
          </cell>
          <cell r="F898">
            <v>18.305800000000001</v>
          </cell>
          <cell r="G898">
            <v>36.611600000000003</v>
          </cell>
          <cell r="H898">
            <v>44044</v>
          </cell>
        </row>
        <row r="899">
          <cell r="B899" t="str">
            <v>I1069</v>
          </cell>
          <cell r="C899" t="str">
            <v>Oficial Sanitarista, Gasista</v>
          </cell>
          <cell r="D899" t="str">
            <v>hs</v>
          </cell>
          <cell r="E899">
            <v>4</v>
          </cell>
          <cell r="F899">
            <v>792.42979906493497</v>
          </cell>
          <cell r="G899">
            <v>3169.7191962597399</v>
          </cell>
          <cell r="H899">
            <v>44044</v>
          </cell>
        </row>
        <row r="900">
          <cell r="B900" t="str">
            <v>I1070</v>
          </cell>
          <cell r="C900" t="str">
            <v>Ayudante Sanitarista, Gasista</v>
          </cell>
          <cell r="D900" t="str">
            <v>hs</v>
          </cell>
          <cell r="E900">
            <v>4</v>
          </cell>
          <cell r="F900">
            <v>609.15474717922052</v>
          </cell>
          <cell r="G900">
            <v>2436.6189887168821</v>
          </cell>
          <cell r="H900">
            <v>44044</v>
          </cell>
        </row>
        <row r="902">
          <cell r="A902" t="str">
            <v>T1164</v>
          </cell>
          <cell r="C902" t="str">
            <v>Tanque De Acero Inoxidable - 200 Litros (Provision Y Colocacion)</v>
          </cell>
          <cell r="D902" t="str">
            <v>u</v>
          </cell>
          <cell r="G902">
            <v>17889.984354077922</v>
          </cell>
          <cell r="H902">
            <v>42979</v>
          </cell>
          <cell r="I902" t="str">
            <v>23.1 AGUA FRIA Y CALIENTE</v>
          </cell>
        </row>
        <row r="903">
          <cell r="B903" t="str">
            <v>I1202</v>
          </cell>
          <cell r="C903" t="str">
            <v>Affinity Tanque 2000 Lts.Sin Base(1.22X1.87)Inox.</v>
          </cell>
          <cell r="D903" t="str">
            <v>u</v>
          </cell>
          <cell r="E903">
            <v>1</v>
          </cell>
          <cell r="F903">
            <v>16886.64</v>
          </cell>
          <cell r="G903">
            <v>16886.64</v>
          </cell>
          <cell r="H903">
            <v>42979</v>
          </cell>
        </row>
        <row r="904">
          <cell r="B904" t="str">
            <v>I1004</v>
          </cell>
          <cell r="C904" t="str">
            <v>Oficial</v>
          </cell>
          <cell r="D904" t="str">
            <v>hs</v>
          </cell>
          <cell r="E904">
            <v>1</v>
          </cell>
          <cell r="F904">
            <v>534.76377932467528</v>
          </cell>
          <cell r="G904">
            <v>534.76377932467528</v>
          </cell>
          <cell r="H904">
            <v>44044</v>
          </cell>
        </row>
        <row r="905">
          <cell r="B905" t="str">
            <v>I1005</v>
          </cell>
          <cell r="C905" t="str">
            <v>Ayudante</v>
          </cell>
          <cell r="D905" t="str">
            <v>hs</v>
          </cell>
          <cell r="E905">
            <v>1</v>
          </cell>
          <cell r="F905">
            <v>468.58057475324659</v>
          </cell>
          <cell r="G905">
            <v>468.58057475324659</v>
          </cell>
          <cell r="H905">
            <v>44044</v>
          </cell>
        </row>
        <row r="907">
          <cell r="A907" t="str">
            <v>T1165</v>
          </cell>
          <cell r="C907" t="str">
            <v>Camara De Inspeccion De 60X60 Prefabricada</v>
          </cell>
          <cell r="D907" t="str">
            <v>u</v>
          </cell>
          <cell r="G907">
            <v>12628.286369953245</v>
          </cell>
          <cell r="H907">
            <v>42979</v>
          </cell>
          <cell r="I907" t="str">
            <v>23.2 DESAGUES CLOACALES</v>
          </cell>
        </row>
        <row r="908">
          <cell r="B908" t="str">
            <v>I1215</v>
          </cell>
          <cell r="C908" t="str">
            <v>Camara Inspeccion 60X60X40 Cemento</v>
          </cell>
          <cell r="D908" t="str">
            <v>u</v>
          </cell>
          <cell r="E908">
            <v>1</v>
          </cell>
          <cell r="F908">
            <v>773.6</v>
          </cell>
          <cell r="G908">
            <v>773.6</v>
          </cell>
          <cell r="H908">
            <v>42979</v>
          </cell>
        </row>
        <row r="909">
          <cell r="B909" t="str">
            <v>I1239</v>
          </cell>
          <cell r="C909" t="str">
            <v>Contratapa 60X60 P/Camara Inspeccion Cemento</v>
          </cell>
          <cell r="D909" t="str">
            <v>u</v>
          </cell>
          <cell r="E909">
            <v>1</v>
          </cell>
          <cell r="F909">
            <v>225.86</v>
          </cell>
          <cell r="G909">
            <v>225.86</v>
          </cell>
          <cell r="H909">
            <v>42979</v>
          </cell>
        </row>
        <row r="910">
          <cell r="B910" t="str">
            <v>I1240</v>
          </cell>
          <cell r="C910" t="str">
            <v>Tapa Arriba 68X68 P/Camara Inspeccion Cemento</v>
          </cell>
          <cell r="D910" t="str">
            <v>u</v>
          </cell>
          <cell r="E910">
            <v>1</v>
          </cell>
          <cell r="F910">
            <v>416.15</v>
          </cell>
          <cell r="G910">
            <v>416.15</v>
          </cell>
          <cell r="H910">
            <v>42979</v>
          </cell>
        </row>
        <row r="911">
          <cell r="B911" t="str">
            <v>I1069</v>
          </cell>
          <cell r="C911" t="str">
            <v>Oficial Sanitarista, Gasista</v>
          </cell>
          <cell r="D911" t="str">
            <v>hs</v>
          </cell>
          <cell r="E911">
            <v>8</v>
          </cell>
          <cell r="F911">
            <v>792.42979906493497</v>
          </cell>
          <cell r="G911">
            <v>6339.4383925194797</v>
          </cell>
          <cell r="H911">
            <v>44044</v>
          </cell>
        </row>
        <row r="912">
          <cell r="B912" t="str">
            <v>I1070</v>
          </cell>
          <cell r="C912" t="str">
            <v>Ayudante Sanitarista, Gasista</v>
          </cell>
          <cell r="D912" t="str">
            <v>hs</v>
          </cell>
          <cell r="E912">
            <v>8</v>
          </cell>
          <cell r="F912">
            <v>609.15474717922052</v>
          </cell>
          <cell r="G912">
            <v>4873.2379774337642</v>
          </cell>
          <cell r="H912">
            <v>44044</v>
          </cell>
        </row>
        <row r="914">
          <cell r="A914" t="str">
            <v>T1166</v>
          </cell>
          <cell r="C914" t="str">
            <v>Artefacto Deposito Automatico</v>
          </cell>
          <cell r="D914" t="str">
            <v>u</v>
          </cell>
          <cell r="G914">
            <v>6421.4853462441552</v>
          </cell>
          <cell r="H914">
            <v>44044</v>
          </cell>
          <cell r="I914" t="str">
            <v>23.4 ARTEFACTOS SANITARIOS</v>
          </cell>
        </row>
        <row r="915">
          <cell r="B915" t="str">
            <v>I1235</v>
          </cell>
          <cell r="C915" t="str">
            <v>Ferrum Dacxfb Deposito De Colgar Blanco P/Andina</v>
          </cell>
          <cell r="D915" t="str">
            <v>u</v>
          </cell>
          <cell r="E915">
            <v>1</v>
          </cell>
          <cell r="F915">
            <v>5019.9008000000003</v>
          </cell>
          <cell r="G915">
            <v>5019.9008000000003</v>
          </cell>
          <cell r="H915">
            <v>44044</v>
          </cell>
        </row>
        <row r="916">
          <cell r="B916" t="str">
            <v>I1069</v>
          </cell>
          <cell r="C916" t="str">
            <v>Oficial Sanitarista, Gasista</v>
          </cell>
          <cell r="D916" t="str">
            <v>hs</v>
          </cell>
          <cell r="E916">
            <v>1</v>
          </cell>
          <cell r="F916">
            <v>792.42979906493497</v>
          </cell>
          <cell r="G916">
            <v>792.42979906493497</v>
          </cell>
          <cell r="H916">
            <v>44044</v>
          </cell>
        </row>
        <row r="917">
          <cell r="B917" t="str">
            <v>I1070</v>
          </cell>
          <cell r="C917" t="str">
            <v>Ayudante Sanitarista, Gasista</v>
          </cell>
          <cell r="D917" t="str">
            <v>hs</v>
          </cell>
          <cell r="E917">
            <v>1</v>
          </cell>
          <cell r="F917">
            <v>609.15474717922052</v>
          </cell>
          <cell r="G917">
            <v>609.15474717922052</v>
          </cell>
          <cell r="H917">
            <v>44044</v>
          </cell>
        </row>
        <row r="919">
          <cell r="A919" t="str">
            <v>T1167</v>
          </cell>
          <cell r="C919" t="str">
            <v>Caño De Pvc 110 Mm Esp. 3,2Mm, (Con Excavación Y Relleno)</v>
          </cell>
          <cell r="D919" t="str">
            <v>ml</v>
          </cell>
          <cell r="G919">
            <v>2806.9473911667524</v>
          </cell>
          <cell r="H919">
            <v>44044</v>
          </cell>
          <cell r="I919" t="str">
            <v>23 INSTALACIÓN SANITARIA</v>
          </cell>
        </row>
        <row r="920">
          <cell r="B920" t="str">
            <v>I1137</v>
          </cell>
          <cell r="C920" t="str">
            <v>Cano Pvc 110X4 Mts (3,2) Aprob.Cloacal Iram</v>
          </cell>
          <cell r="D920" t="str">
            <v>u</v>
          </cell>
          <cell r="E920">
            <v>0.25</v>
          </cell>
          <cell r="F920">
            <v>1235.5372</v>
          </cell>
          <cell r="G920">
            <v>308.8843</v>
          </cell>
          <cell r="H920">
            <v>44044</v>
          </cell>
        </row>
        <row r="921">
          <cell r="B921" t="str">
            <v>I1069</v>
          </cell>
          <cell r="C921" t="str">
            <v>Oficial Sanitarista, Gasista</v>
          </cell>
          <cell r="D921" t="str">
            <v>hs</v>
          </cell>
          <cell r="E921">
            <v>1</v>
          </cell>
          <cell r="F921">
            <v>792.42979906493497</v>
          </cell>
          <cell r="G921">
            <v>792.42979906493497</v>
          </cell>
          <cell r="H921">
            <v>44044</v>
          </cell>
        </row>
        <row r="922">
          <cell r="B922" t="str">
            <v>I1070</v>
          </cell>
          <cell r="C922" t="str">
            <v>Ayudante Sanitarista, Gasista</v>
          </cell>
          <cell r="D922" t="str">
            <v>hs</v>
          </cell>
          <cell r="E922">
            <v>1</v>
          </cell>
          <cell r="F922">
            <v>609.15474717922052</v>
          </cell>
          <cell r="G922">
            <v>609.15474717922052</v>
          </cell>
          <cell r="H922">
            <v>44044</v>
          </cell>
        </row>
        <row r="923">
          <cell r="B923" t="str">
            <v>T1003</v>
          </cell>
          <cell r="C923" t="str">
            <v>Excavación Manual De Zanjas Y Pozos (Mo)</v>
          </cell>
          <cell r="D923" t="str">
            <v>m3</v>
          </cell>
          <cell r="E923">
            <v>0.36</v>
          </cell>
          <cell r="F923">
            <v>1874.3222990129864</v>
          </cell>
          <cell r="G923">
            <v>674.7560276446751</v>
          </cell>
          <cell r="H923">
            <v>44044</v>
          </cell>
        </row>
        <row r="924">
          <cell r="B924" t="str">
            <v>T1716</v>
          </cell>
          <cell r="C924" t="str">
            <v>Relleno Manual, Con Pala Y Ligero Apisonamiento</v>
          </cell>
          <cell r="D924" t="str">
            <v>m3</v>
          </cell>
          <cell r="E924">
            <v>0.36</v>
          </cell>
          <cell r="F924">
            <v>1171.4514368831165</v>
          </cell>
          <cell r="G924">
            <v>421.7225172779219</v>
          </cell>
          <cell r="H924">
            <v>44044</v>
          </cell>
        </row>
        <row r="926">
          <cell r="A926" t="str">
            <v>T1168</v>
          </cell>
          <cell r="C926" t="str">
            <v>Bajadas En Caño De Pvc 110 Mm Esp. 3,2 Mm</v>
          </cell>
          <cell r="D926" t="str">
            <v>ml</v>
          </cell>
          <cell r="G926">
            <v>1415.2848300779217</v>
          </cell>
          <cell r="H926">
            <v>42948</v>
          </cell>
          <cell r="I926" t="str">
            <v>23 INSTALACIÓN SANITARIA</v>
          </cell>
        </row>
        <row r="927">
          <cell r="B927" t="str">
            <v>I1137</v>
          </cell>
          <cell r="C927" t="str">
            <v>Cano Pvc 110X4 Mts (3,2) Aprob.Cloacal Iram</v>
          </cell>
          <cell r="D927" t="str">
            <v>u</v>
          </cell>
          <cell r="E927">
            <v>0.25</v>
          </cell>
          <cell r="F927">
            <v>1235.5372</v>
          </cell>
          <cell r="G927">
            <v>308.8843</v>
          </cell>
          <cell r="H927">
            <v>44044</v>
          </cell>
        </row>
        <row r="928">
          <cell r="B928" t="str">
            <v>I1238</v>
          </cell>
          <cell r="C928" t="str">
            <v>Grapa Acustica 110 Acustik (2689)</v>
          </cell>
          <cell r="D928" t="str">
            <v>u</v>
          </cell>
          <cell r="E928">
            <v>0.7142857142857143</v>
          </cell>
          <cell r="F928">
            <v>35.67</v>
          </cell>
          <cell r="G928">
            <v>25.478571428571431</v>
          </cell>
          <cell r="H928">
            <v>42979</v>
          </cell>
        </row>
        <row r="929">
          <cell r="B929" t="str">
            <v>I1188</v>
          </cell>
          <cell r="C929" t="str">
            <v>Fijaciones(No 8)C/Tarugos(100 U)</v>
          </cell>
          <cell r="D929" t="str">
            <v>caja</v>
          </cell>
          <cell r="E929">
            <v>0.02</v>
          </cell>
          <cell r="F929">
            <v>139</v>
          </cell>
          <cell r="G929">
            <v>2.7800000000000002</v>
          </cell>
          <cell r="H929">
            <v>42948</v>
          </cell>
        </row>
        <row r="930">
          <cell r="B930" t="str">
            <v>I1069</v>
          </cell>
          <cell r="C930" t="str">
            <v>Oficial Sanitarista, Gasista</v>
          </cell>
          <cell r="D930" t="str">
            <v>hs</v>
          </cell>
          <cell r="E930">
            <v>0.76923076923076916</v>
          </cell>
          <cell r="F930">
            <v>792.42979906493497</v>
          </cell>
          <cell r="G930">
            <v>609.56138389610373</v>
          </cell>
          <cell r="H930">
            <v>44044</v>
          </cell>
          <cell r="I930" t="str">
            <v>2HS POR PISO DE 2.80</v>
          </cell>
        </row>
        <row r="931">
          <cell r="B931" t="str">
            <v>I1070</v>
          </cell>
          <cell r="C931" t="str">
            <v>Ayudante Sanitarista, Gasista</v>
          </cell>
          <cell r="D931" t="str">
            <v>hs</v>
          </cell>
          <cell r="E931">
            <v>0.76923076923076916</v>
          </cell>
          <cell r="F931">
            <v>609.15474717922052</v>
          </cell>
          <cell r="G931">
            <v>468.58057475324654</v>
          </cell>
          <cell r="H931">
            <v>44044</v>
          </cell>
          <cell r="I931" t="str">
            <v>2HS POR PISO DE 2.80</v>
          </cell>
        </row>
        <row r="933">
          <cell r="A933" t="str">
            <v>T1169</v>
          </cell>
          <cell r="C933" t="str">
            <v>Ventanas De Aluminio Con Vidrio Incluido</v>
          </cell>
          <cell r="D933" t="str">
            <v>m2</v>
          </cell>
          <cell r="G933">
            <v>2128.3421770389609</v>
          </cell>
          <cell r="H933">
            <v>42887</v>
          </cell>
          <cell r="I933" t="str">
            <v>17 CARPINTERÍA METÁLICA Y DE PVC</v>
          </cell>
        </row>
        <row r="934">
          <cell r="B934" t="str">
            <v>I1246</v>
          </cell>
          <cell r="C934" t="str">
            <v>Ventana De Aluminio Blanco Sin Vidrio</v>
          </cell>
          <cell r="D934" t="str">
            <v>m2</v>
          </cell>
          <cell r="E934">
            <v>1</v>
          </cell>
          <cell r="F934">
            <v>1626.67</v>
          </cell>
          <cell r="G934">
            <v>1626.67</v>
          </cell>
          <cell r="H934">
            <v>42887</v>
          </cell>
        </row>
        <row r="935">
          <cell r="B935" t="str">
            <v>I1004</v>
          </cell>
          <cell r="C935" t="str">
            <v>Oficial</v>
          </cell>
          <cell r="D935" t="str">
            <v>hs</v>
          </cell>
          <cell r="E935">
            <v>0.5</v>
          </cell>
          <cell r="F935">
            <v>534.76377932467528</v>
          </cell>
          <cell r="G935">
            <v>267.38188966233764</v>
          </cell>
          <cell r="H935">
            <v>44044</v>
          </cell>
        </row>
        <row r="936">
          <cell r="B936" t="str">
            <v>I1005</v>
          </cell>
          <cell r="C936" t="str">
            <v>Ayudante</v>
          </cell>
          <cell r="D936" t="str">
            <v>hs</v>
          </cell>
          <cell r="E936">
            <v>0.5</v>
          </cell>
          <cell r="F936">
            <v>468.58057475324659</v>
          </cell>
          <cell r="G936">
            <v>234.2902873766233</v>
          </cell>
          <cell r="H936">
            <v>44044</v>
          </cell>
        </row>
        <row r="938">
          <cell r="A938" t="str">
            <v>T1170</v>
          </cell>
          <cell r="C938" t="str">
            <v xml:space="preserve">Baranda De Cano Acero Galvanizado </v>
          </cell>
          <cell r="D938" t="str">
            <v>ml</v>
          </cell>
          <cell r="G938">
            <v>1294.0110207445884</v>
          </cell>
          <cell r="H938">
            <v>42887</v>
          </cell>
          <cell r="I938" t="str">
            <v>19 HERRERÍA</v>
          </cell>
        </row>
        <row r="939">
          <cell r="B939" t="str">
            <v>I1266</v>
          </cell>
          <cell r="C939" t="str">
            <v>Cano Galvanizado Roscado 2 (6.40 Mts.)</v>
          </cell>
          <cell r="D939" t="str">
            <v>u</v>
          </cell>
          <cell r="E939">
            <v>0.16666666666666666</v>
          </cell>
          <cell r="F939">
            <v>1744</v>
          </cell>
          <cell r="G939">
            <v>290.66666666666663</v>
          </cell>
          <cell r="H939">
            <v>42887</v>
          </cell>
        </row>
        <row r="940">
          <cell r="B940" t="str">
            <v>I1004</v>
          </cell>
          <cell r="C940" t="str">
            <v>Oficial</v>
          </cell>
          <cell r="D940" t="str">
            <v>hs</v>
          </cell>
          <cell r="E940">
            <v>1</v>
          </cell>
          <cell r="F940">
            <v>534.76377932467528</v>
          </cell>
          <cell r="G940">
            <v>534.76377932467528</v>
          </cell>
          <cell r="H940">
            <v>44044</v>
          </cell>
        </row>
        <row r="941">
          <cell r="B941" t="str">
            <v>I1005</v>
          </cell>
          <cell r="C941" t="str">
            <v>Ayudante</v>
          </cell>
          <cell r="D941" t="str">
            <v>hs</v>
          </cell>
          <cell r="E941">
            <v>1</v>
          </cell>
          <cell r="F941">
            <v>468.58057475324659</v>
          </cell>
          <cell r="G941">
            <v>468.58057475324659</v>
          </cell>
          <cell r="H941">
            <v>44044</v>
          </cell>
        </row>
        <row r="943">
          <cell r="A943" t="str">
            <v>T1171</v>
          </cell>
          <cell r="C943" t="str">
            <v>Instalacion De Gas Para Vivienda, Dos Picos, Completa</v>
          </cell>
          <cell r="D943" t="str">
            <v>u</v>
          </cell>
          <cell r="G943">
            <v>30892.38</v>
          </cell>
          <cell r="H943">
            <v>42736</v>
          </cell>
          <cell r="I943" t="str">
            <v>25 INSTALACIÓN DE GAS</v>
          </cell>
        </row>
        <row r="944">
          <cell r="B944" t="str">
            <v>I1228</v>
          </cell>
          <cell r="C944" t="str">
            <v>Instalacion De Gas Vivienda Unifamiliar 2 Picos</v>
          </cell>
          <cell r="D944" t="str">
            <v>u</v>
          </cell>
          <cell r="E944">
            <v>1</v>
          </cell>
          <cell r="F944">
            <v>25039.33</v>
          </cell>
          <cell r="G944">
            <v>25039.33</v>
          </cell>
          <cell r="H944">
            <v>42736</v>
          </cell>
        </row>
        <row r="945">
          <cell r="B945" t="str">
            <v>I1265</v>
          </cell>
          <cell r="C945" t="str">
            <v>Pico De Gas Adicional En Depto</v>
          </cell>
          <cell r="D945" t="str">
            <v>u</v>
          </cell>
          <cell r="E945">
            <v>1</v>
          </cell>
          <cell r="F945">
            <v>5853.05</v>
          </cell>
          <cell r="G945">
            <v>5853.05</v>
          </cell>
          <cell r="H945">
            <v>42736</v>
          </cell>
        </row>
        <row r="947">
          <cell r="A947" t="str">
            <v>T1172</v>
          </cell>
          <cell r="C947" t="str">
            <v>Calefon Tb 14 L (Provisión Y Colocación)</v>
          </cell>
          <cell r="D947" t="str">
            <v>u</v>
          </cell>
          <cell r="G947">
            <v>8108.3608851948047</v>
          </cell>
          <cell r="H947">
            <v>42887</v>
          </cell>
          <cell r="I947" t="str">
            <v>25 INSTALACIÓN DE GAS</v>
          </cell>
        </row>
        <row r="948">
          <cell r="B948" t="str">
            <v>I1225</v>
          </cell>
          <cell r="C948" t="str">
            <v>Calefon Tiro Balanceado 14 Litros</v>
          </cell>
          <cell r="D948" t="str">
            <v>u</v>
          </cell>
          <cell r="E948">
            <v>1</v>
          </cell>
          <cell r="F948">
            <v>5600</v>
          </cell>
          <cell r="G948">
            <v>5600</v>
          </cell>
          <cell r="H948">
            <v>42887</v>
          </cell>
        </row>
        <row r="949">
          <cell r="B949" t="str">
            <v>I1004</v>
          </cell>
          <cell r="C949" t="str">
            <v>Oficial</v>
          </cell>
          <cell r="D949" t="str">
            <v>hs</v>
          </cell>
          <cell r="E949">
            <v>2.5</v>
          </cell>
          <cell r="F949">
            <v>534.76377932467528</v>
          </cell>
          <cell r="G949">
            <v>1336.9094483116883</v>
          </cell>
          <cell r="H949">
            <v>44044</v>
          </cell>
        </row>
        <row r="950">
          <cell r="B950" t="str">
            <v>I1005</v>
          </cell>
          <cell r="C950" t="str">
            <v>Ayudante</v>
          </cell>
          <cell r="D950" t="str">
            <v>hs</v>
          </cell>
          <cell r="E950">
            <v>2.5</v>
          </cell>
          <cell r="F950">
            <v>468.58057475324659</v>
          </cell>
          <cell r="G950">
            <v>1171.4514368831165</v>
          </cell>
          <cell r="H950">
            <v>44044</v>
          </cell>
        </row>
        <row r="952">
          <cell r="A952" t="str">
            <v>T1173</v>
          </cell>
          <cell r="C952" t="str">
            <v>Calefactor Tb 5000 Cal</v>
          </cell>
          <cell r="D952" t="str">
            <v>u</v>
          </cell>
          <cell r="G952">
            <v>6443.6887081558443</v>
          </cell>
          <cell r="H952">
            <v>42736</v>
          </cell>
          <cell r="I952" t="str">
            <v>25 INSTALACIÓN DE GAS</v>
          </cell>
        </row>
        <row r="953">
          <cell r="B953" t="str">
            <v>I1226</v>
          </cell>
          <cell r="C953" t="str">
            <v>Calefactor Eskabe 5000 Cal Tiro Balanceado</v>
          </cell>
          <cell r="D953" t="str">
            <v>u</v>
          </cell>
          <cell r="E953">
            <v>1</v>
          </cell>
          <cell r="F953">
            <v>4437</v>
          </cell>
          <cell r="G953">
            <v>4437</v>
          </cell>
          <cell r="H953">
            <v>42736</v>
          </cell>
        </row>
        <row r="954">
          <cell r="B954" t="str">
            <v>I1004</v>
          </cell>
          <cell r="C954" t="str">
            <v>Oficial</v>
          </cell>
          <cell r="D954" t="str">
            <v>hs</v>
          </cell>
          <cell r="E954">
            <v>2</v>
          </cell>
          <cell r="F954">
            <v>534.76377932467528</v>
          </cell>
          <cell r="G954">
            <v>1069.5275586493506</v>
          </cell>
          <cell r="H954">
            <v>44044</v>
          </cell>
        </row>
        <row r="955">
          <cell r="B955" t="str">
            <v>I1005</v>
          </cell>
          <cell r="C955" t="str">
            <v>Ayudante</v>
          </cell>
          <cell r="D955" t="str">
            <v>hs</v>
          </cell>
          <cell r="E955">
            <v>2</v>
          </cell>
          <cell r="F955">
            <v>468.58057475324659</v>
          </cell>
          <cell r="G955">
            <v>937.16114950649319</v>
          </cell>
          <cell r="H955">
            <v>44044</v>
          </cell>
        </row>
        <row r="957">
          <cell r="A957" t="str">
            <v>T1174</v>
          </cell>
          <cell r="C957" t="str">
            <v>Cocina  (Provisión Y Colocación)</v>
          </cell>
          <cell r="D957" t="str">
            <v>u</v>
          </cell>
          <cell r="G957">
            <v>8948.0087081558431</v>
          </cell>
          <cell r="H957">
            <v>42736</v>
          </cell>
          <cell r="I957" t="str">
            <v>25 INSTALACIÓN DE GAS</v>
          </cell>
        </row>
        <row r="958">
          <cell r="B958" t="str">
            <v>I1227</v>
          </cell>
          <cell r="C958" t="str">
            <v>Cocina Eskabe E Con 2 Gn</v>
          </cell>
          <cell r="D958" t="str">
            <v>u</v>
          </cell>
          <cell r="E958">
            <v>1</v>
          </cell>
          <cell r="F958">
            <v>6941.32</v>
          </cell>
          <cell r="G958">
            <v>6941.32</v>
          </cell>
          <cell r="H958">
            <v>42736</v>
          </cell>
        </row>
        <row r="959">
          <cell r="B959" t="str">
            <v>I1004</v>
          </cell>
          <cell r="C959" t="str">
            <v>Oficial</v>
          </cell>
          <cell r="D959" t="str">
            <v>hs</v>
          </cell>
          <cell r="E959">
            <v>2</v>
          </cell>
          <cell r="F959">
            <v>534.76377932467528</v>
          </cell>
          <cell r="G959">
            <v>1069.5275586493506</v>
          </cell>
          <cell r="H959">
            <v>44044</v>
          </cell>
        </row>
        <row r="960">
          <cell r="B960" t="str">
            <v>I1005</v>
          </cell>
          <cell r="C960" t="str">
            <v>Ayudante</v>
          </cell>
          <cell r="D960" t="str">
            <v>hs</v>
          </cell>
          <cell r="E960">
            <v>2</v>
          </cell>
          <cell r="F960">
            <v>468.58057475324659</v>
          </cell>
          <cell r="G960">
            <v>937.16114950649319</v>
          </cell>
          <cell r="H960">
            <v>44044</v>
          </cell>
        </row>
        <row r="962">
          <cell r="A962" t="str">
            <v>T1175</v>
          </cell>
          <cell r="C962" t="str">
            <v>Boca De Electricidad Completa</v>
          </cell>
          <cell r="D962" t="str">
            <v>boca</v>
          </cell>
          <cell r="G962">
            <v>5919</v>
          </cell>
          <cell r="H962">
            <v>42948</v>
          </cell>
          <cell r="I962" t="str">
            <v>26 INSTALACIÓN ELÉCTRICA</v>
          </cell>
        </row>
        <row r="963">
          <cell r="B963" t="str">
            <v>I1249</v>
          </cell>
          <cell r="C963" t="str">
            <v>Boca De Electricidad Materiales</v>
          </cell>
          <cell r="D963" t="str">
            <v>u</v>
          </cell>
          <cell r="E963">
            <v>1</v>
          </cell>
          <cell r="F963">
            <v>4317</v>
          </cell>
          <cell r="G963">
            <v>4317</v>
          </cell>
          <cell r="H963">
            <v>42948</v>
          </cell>
        </row>
        <row r="964">
          <cell r="B964" t="str">
            <v>I1250</v>
          </cell>
          <cell r="C964" t="str">
            <v>Boca De Electricidad Mano De Obra</v>
          </cell>
          <cell r="D964" t="str">
            <v>u</v>
          </cell>
          <cell r="E964">
            <v>1</v>
          </cell>
          <cell r="F964">
            <v>1602</v>
          </cell>
          <cell r="G964">
            <v>1602</v>
          </cell>
          <cell r="H964">
            <v>43800</v>
          </cell>
        </row>
        <row r="966">
          <cell r="A966" t="str">
            <v>T1176</v>
          </cell>
          <cell r="C966" t="str">
            <v>Boca De Tv, Solo Cañerías  (Provisión Y Colocación)</v>
          </cell>
          <cell r="D966" t="str">
            <v>boca</v>
          </cell>
          <cell r="G966">
            <v>1900</v>
          </cell>
          <cell r="H966">
            <v>42948</v>
          </cell>
          <cell r="I966" t="str">
            <v>26 INSTALACIÓN ELÉCTRICA</v>
          </cell>
        </row>
        <row r="967">
          <cell r="B967" t="str">
            <v>I1251</v>
          </cell>
          <cell r="C967" t="str">
            <v>Boca De Tv, Solo Cañerías, Materiales</v>
          </cell>
          <cell r="D967" t="str">
            <v>u</v>
          </cell>
          <cell r="E967">
            <v>1</v>
          </cell>
          <cell r="F967">
            <v>1200</v>
          </cell>
          <cell r="G967">
            <v>1200</v>
          </cell>
          <cell r="H967">
            <v>42948</v>
          </cell>
        </row>
        <row r="968">
          <cell r="B968" t="str">
            <v>I1252</v>
          </cell>
          <cell r="C968" t="str">
            <v>Boca De Tv, Solo Cañerías, Mano De Obra</v>
          </cell>
          <cell r="D968" t="str">
            <v>u</v>
          </cell>
          <cell r="E968">
            <v>1</v>
          </cell>
          <cell r="F968">
            <v>700</v>
          </cell>
          <cell r="G968">
            <v>700</v>
          </cell>
          <cell r="H968">
            <v>43800</v>
          </cell>
        </row>
        <row r="970">
          <cell r="A970" t="str">
            <v>T1177</v>
          </cell>
          <cell r="C970" t="str">
            <v>Boca De Telefono, Solo Cañerias  (Provisión Y Colocación)</v>
          </cell>
          <cell r="D970" t="str">
            <v>boca</v>
          </cell>
          <cell r="G970">
            <v>1800</v>
          </cell>
          <cell r="H970">
            <v>0</v>
          </cell>
          <cell r="I970" t="str">
            <v>26 INSTALACIÓN ELÉCTRICA</v>
          </cell>
        </row>
        <row r="971">
          <cell r="B971" t="str">
            <v>I1253</v>
          </cell>
          <cell r="C971" t="str">
            <v>Boca De Telefono, Solo Cañerias, Materiales</v>
          </cell>
          <cell r="D971" t="str">
            <v>u</v>
          </cell>
          <cell r="E971">
            <v>1</v>
          </cell>
          <cell r="F971">
            <v>1100</v>
          </cell>
          <cell r="G971">
            <v>1100</v>
          </cell>
          <cell r="H971">
            <v>0</v>
          </cell>
        </row>
        <row r="972">
          <cell r="B972" t="str">
            <v>I1254</v>
          </cell>
          <cell r="C972" t="str">
            <v>Boca De Telefono, Solo Cañerias, Mano De Obra</v>
          </cell>
          <cell r="D972" t="str">
            <v>u</v>
          </cell>
          <cell r="E972">
            <v>1</v>
          </cell>
          <cell r="F972">
            <v>700</v>
          </cell>
          <cell r="G972">
            <v>700</v>
          </cell>
          <cell r="H972">
            <v>43800</v>
          </cell>
        </row>
        <row r="974">
          <cell r="A974" t="str">
            <v>T1178</v>
          </cell>
          <cell r="C974" t="str">
            <v>Boca Para Portero Electrico , Sólo Canerias (Provisión Y Colocación)</v>
          </cell>
          <cell r="D974" t="str">
            <v>boca</v>
          </cell>
          <cell r="G974">
            <v>2232.0500000000002</v>
          </cell>
          <cell r="H974">
            <v>42736</v>
          </cell>
          <cell r="I974" t="str">
            <v>26 INSTALACIÓN ELÉCTRICA</v>
          </cell>
        </row>
        <row r="975">
          <cell r="B975" t="str">
            <v>I1255</v>
          </cell>
          <cell r="C975" t="str">
            <v>Boca Para Pe, Solo Canerias, Materiales</v>
          </cell>
          <cell r="D975" t="str">
            <v>u</v>
          </cell>
          <cell r="E975">
            <v>1</v>
          </cell>
          <cell r="F975">
            <v>1339.23</v>
          </cell>
          <cell r="G975">
            <v>1339.23</v>
          </cell>
          <cell r="H975">
            <v>42736</v>
          </cell>
        </row>
        <row r="976">
          <cell r="B976" t="str">
            <v>I1256</v>
          </cell>
          <cell r="C976" t="str">
            <v>Boca Para Pe, Solo Canerias, Mano De Obra</v>
          </cell>
          <cell r="D976" t="str">
            <v>u</v>
          </cell>
          <cell r="E976">
            <v>1</v>
          </cell>
          <cell r="F976">
            <v>892.82</v>
          </cell>
          <cell r="G976">
            <v>892.82</v>
          </cell>
          <cell r="H976">
            <v>43800</v>
          </cell>
        </row>
        <row r="978">
          <cell r="A978" t="str">
            <v>T1179</v>
          </cell>
          <cell r="C978" t="str">
            <v>Matafuego Abc 10 Kg, Provision Y Colocacion</v>
          </cell>
          <cell r="D978" t="str">
            <v>u</v>
          </cell>
          <cell r="G978">
            <v>5283.5482081558439</v>
          </cell>
          <cell r="H978">
            <v>44044</v>
          </cell>
          <cell r="I978" t="str">
            <v>24 INSTALACIÓN CONTRA INCENDIO</v>
          </cell>
        </row>
        <row r="979">
          <cell r="B979" t="str">
            <v>I1248</v>
          </cell>
          <cell r="C979" t="str">
            <v>Matafuego Abc 10 Kg</v>
          </cell>
          <cell r="D979" t="str">
            <v>u</v>
          </cell>
          <cell r="E979">
            <v>1</v>
          </cell>
          <cell r="F979">
            <v>3276.8595</v>
          </cell>
          <cell r="G979">
            <v>3276.8595</v>
          </cell>
          <cell r="H979">
            <v>44044</v>
          </cell>
        </row>
        <row r="980">
          <cell r="B980" t="str">
            <v>I1004</v>
          </cell>
          <cell r="C980" t="str">
            <v>Oficial</v>
          </cell>
          <cell r="D980" t="str">
            <v>hs</v>
          </cell>
          <cell r="E980">
            <v>2</v>
          </cell>
          <cell r="F980">
            <v>534.76377932467528</v>
          </cell>
          <cell r="G980">
            <v>1069.5275586493506</v>
          </cell>
          <cell r="H980">
            <v>44044</v>
          </cell>
        </row>
        <row r="981">
          <cell r="B981" t="str">
            <v>I1005</v>
          </cell>
          <cell r="C981" t="str">
            <v>Ayudante</v>
          </cell>
          <cell r="D981" t="str">
            <v>hs</v>
          </cell>
          <cell r="E981">
            <v>2</v>
          </cell>
          <cell r="F981">
            <v>468.58057475324659</v>
          </cell>
          <cell r="G981">
            <v>937.16114950649319</v>
          </cell>
          <cell r="H981">
            <v>44044</v>
          </cell>
        </row>
        <row r="983">
          <cell r="A983" t="str">
            <v>T1180</v>
          </cell>
          <cell r="C983" t="str">
            <v>Amoblamiento De Cocina, Mesada Y Bajo Mesada</v>
          </cell>
          <cell r="D983" t="str">
            <v>ml</v>
          </cell>
          <cell r="G983">
            <v>6618.3504551948045</v>
          </cell>
          <cell r="H983">
            <v>42736</v>
          </cell>
          <cell r="I983" t="str">
            <v>31 EQUIPAMIENTO</v>
          </cell>
        </row>
        <row r="984">
          <cell r="B984" t="str">
            <v>I1214</v>
          </cell>
          <cell r="C984" t="str">
            <v>Amoblamiento Bajo Mesada</v>
          </cell>
          <cell r="D984" t="str">
            <v>ml</v>
          </cell>
          <cell r="E984">
            <v>1</v>
          </cell>
          <cell r="F984">
            <v>1795.94</v>
          </cell>
          <cell r="G984">
            <v>1795.94</v>
          </cell>
          <cell r="H984">
            <v>42736</v>
          </cell>
        </row>
        <row r="985">
          <cell r="B985" t="str">
            <v>I1197</v>
          </cell>
          <cell r="C985" t="str">
            <v>Granito Gris Mara Esp: 2,5 Cm</v>
          </cell>
          <cell r="D985" t="str">
            <v>m2</v>
          </cell>
          <cell r="E985">
            <v>0.7</v>
          </cell>
          <cell r="F985">
            <v>3305.7851000000001</v>
          </cell>
          <cell r="G985">
            <v>2314.0495699999997</v>
          </cell>
          <cell r="H985">
            <v>44044</v>
          </cell>
        </row>
        <row r="986">
          <cell r="B986" t="str">
            <v>I1004</v>
          </cell>
          <cell r="C986" t="str">
            <v>Oficial</v>
          </cell>
          <cell r="D986" t="str">
            <v>hs</v>
          </cell>
          <cell r="E986">
            <v>2.5</v>
          </cell>
          <cell r="F986">
            <v>534.76377932467528</v>
          </cell>
          <cell r="G986">
            <v>1336.9094483116883</v>
          </cell>
          <cell r="H986">
            <v>44044</v>
          </cell>
        </row>
        <row r="987">
          <cell r="B987" t="str">
            <v>I1005</v>
          </cell>
          <cell r="C987" t="str">
            <v>Ayudante</v>
          </cell>
          <cell r="D987" t="str">
            <v>hs</v>
          </cell>
          <cell r="E987">
            <v>2.5</v>
          </cell>
          <cell r="F987">
            <v>468.58057475324659</v>
          </cell>
          <cell r="G987">
            <v>1171.4514368831165</v>
          </cell>
          <cell r="H987">
            <v>44044</v>
          </cell>
        </row>
        <row r="989">
          <cell r="A989" t="str">
            <v>T1181</v>
          </cell>
          <cell r="C989" t="str">
            <v>Mesada De Granito Gris Mara Con Traforo</v>
          </cell>
          <cell r="D989" t="str">
            <v>m2</v>
          </cell>
          <cell r="G989">
            <v>6439.9715334550874</v>
          </cell>
          <cell r="H989">
            <v>44044</v>
          </cell>
          <cell r="I989" t="str">
            <v>46 MESADAS</v>
          </cell>
        </row>
        <row r="990">
          <cell r="B990" t="str">
            <v>I1197</v>
          </cell>
          <cell r="C990" t="str">
            <v>Granito Gris Mara Esp: 2,5 Cm</v>
          </cell>
          <cell r="D990" t="str">
            <v>m2</v>
          </cell>
          <cell r="E990">
            <v>1.0000000000000002</v>
          </cell>
          <cell r="F990">
            <v>3305.7851000000001</v>
          </cell>
          <cell r="G990">
            <v>3305.785100000001</v>
          </cell>
          <cell r="H990">
            <v>44044</v>
          </cell>
          <cell r="I990">
            <v>1.2800000000000002</v>
          </cell>
        </row>
        <row r="991">
          <cell r="B991" t="str">
            <v>I1198</v>
          </cell>
          <cell r="C991" t="str">
            <v>Traforo En Mesada</v>
          </cell>
          <cell r="D991" t="str">
            <v>u</v>
          </cell>
          <cell r="E991">
            <v>0.78125</v>
          </cell>
          <cell r="F991">
            <v>826.44629999999995</v>
          </cell>
          <cell r="G991">
            <v>645.66117187499992</v>
          </cell>
          <cell r="H991">
            <v>44044</v>
          </cell>
          <cell r="I991">
            <v>1</v>
          </cell>
        </row>
        <row r="992">
          <cell r="B992" t="str">
            <v>I1199</v>
          </cell>
          <cell r="C992" t="str">
            <v>Pulido De Borde Mesada</v>
          </cell>
          <cell r="D992" t="str">
            <v>ml</v>
          </cell>
          <cell r="E992">
            <v>1.25</v>
          </cell>
          <cell r="F992">
            <v>413.22309999999999</v>
          </cell>
          <cell r="G992">
            <v>516.52887499999997</v>
          </cell>
          <cell r="H992">
            <v>44044</v>
          </cell>
          <cell r="I992">
            <v>1.6</v>
          </cell>
        </row>
        <row r="993">
          <cell r="B993" t="str">
            <v>I1004</v>
          </cell>
          <cell r="C993" t="str">
            <v>Oficial</v>
          </cell>
          <cell r="D993" t="str">
            <v>hs</v>
          </cell>
          <cell r="E993">
            <v>1.5625</v>
          </cell>
          <cell r="F993">
            <v>534.76377932467528</v>
          </cell>
          <cell r="G993">
            <v>835.56840519480511</v>
          </cell>
          <cell r="H993">
            <v>44044</v>
          </cell>
          <cell r="I993">
            <v>2</v>
          </cell>
        </row>
        <row r="994">
          <cell r="B994" t="str">
            <v>I1005</v>
          </cell>
          <cell r="C994" t="str">
            <v>Ayudante</v>
          </cell>
          <cell r="D994" t="str">
            <v>hs</v>
          </cell>
          <cell r="E994">
            <v>1.5625</v>
          </cell>
          <cell r="F994">
            <v>468.58057475324659</v>
          </cell>
          <cell r="G994">
            <v>732.15714805194784</v>
          </cell>
          <cell r="H994">
            <v>44044</v>
          </cell>
          <cell r="I994">
            <v>2</v>
          </cell>
        </row>
        <row r="995">
          <cell r="B995" t="str">
            <v>I1200</v>
          </cell>
          <cell r="C995" t="str">
            <v>Servicio De Flete</v>
          </cell>
          <cell r="D995" t="str">
            <v>hs</v>
          </cell>
          <cell r="E995">
            <v>0.26041666666666663</v>
          </cell>
          <cell r="F995">
            <v>1552.4</v>
          </cell>
          <cell r="G995">
            <v>404.27083333333331</v>
          </cell>
          <cell r="H995">
            <v>44062</v>
          </cell>
          <cell r="I995">
            <v>0.33333333333333331</v>
          </cell>
        </row>
        <row r="997">
          <cell r="A997" t="str">
            <v>T1182</v>
          </cell>
          <cell r="C997" t="str">
            <v>Espejo De 6 Mm</v>
          </cell>
          <cell r="D997" t="str">
            <v>m2</v>
          </cell>
          <cell r="G997">
            <v>5938.3577058649353</v>
          </cell>
          <cell r="H997">
            <v>44044</v>
          </cell>
          <cell r="I997" t="str">
            <v>33 VIDRIOS, CRISTALES, ESPEJOS</v>
          </cell>
        </row>
        <row r="998">
          <cell r="B998" t="str">
            <v>I1208</v>
          </cell>
          <cell r="C998" t="str">
            <v>Espejo De 6 Mm</v>
          </cell>
          <cell r="D998" t="str">
            <v>m2</v>
          </cell>
          <cell r="E998">
            <v>1.05</v>
          </cell>
          <cell r="F998">
            <v>5553.7190000000001</v>
          </cell>
          <cell r="G998">
            <v>5831.4049500000001</v>
          </cell>
          <cell r="H998">
            <v>44044</v>
          </cell>
        </row>
        <row r="999">
          <cell r="B999" t="str">
            <v>I1004</v>
          </cell>
          <cell r="C999" t="str">
            <v>Oficial</v>
          </cell>
          <cell r="D999" t="str">
            <v>hs</v>
          </cell>
          <cell r="E999">
            <v>0.2</v>
          </cell>
          <cell r="F999">
            <v>534.76377932467528</v>
          </cell>
          <cell r="G999">
            <v>106.95275586493506</v>
          </cell>
          <cell r="H999">
            <v>44044</v>
          </cell>
        </row>
        <row r="1001">
          <cell r="A1001" t="str">
            <v>T1183</v>
          </cell>
          <cell r="C1001" t="str">
            <v>Esmalte Sintetico Sobre Metal</v>
          </cell>
          <cell r="D1001" t="str">
            <v>m2</v>
          </cell>
          <cell r="G1001">
            <v>798.7992100852814</v>
          </cell>
          <cell r="H1001">
            <v>44044</v>
          </cell>
          <cell r="I1001" t="str">
            <v>34 PINTURA</v>
          </cell>
        </row>
        <row r="1002">
          <cell r="B1002" t="str">
            <v>I1340</v>
          </cell>
          <cell r="C1002" t="str">
            <v>Esmalte Sintético X 4 Litros</v>
          </cell>
          <cell r="D1002" t="str">
            <v>u</v>
          </cell>
          <cell r="E1002">
            <v>7.4999999999999997E-2</v>
          </cell>
          <cell r="F1002">
            <v>1673.5536999999999</v>
          </cell>
          <cell r="G1002">
            <v>125.5165275</v>
          </cell>
          <cell r="H1002">
            <v>44044</v>
          </cell>
          <cell r="I1002" t="str">
            <v>0,3 litros/m2</v>
          </cell>
        </row>
        <row r="1003">
          <cell r="B1003" t="str">
            <v>I1341</v>
          </cell>
          <cell r="C1003" t="str">
            <v>Aguarras X 18 Litros</v>
          </cell>
          <cell r="D1003" t="str">
            <v>u</v>
          </cell>
          <cell r="E1003">
            <v>1.6666666666666666E-2</v>
          </cell>
          <cell r="F1003">
            <v>2360.3305999999998</v>
          </cell>
          <cell r="G1003">
            <v>39.33884333333333</v>
          </cell>
          <cell r="H1003">
            <v>44044</v>
          </cell>
          <cell r="I1003" t="str">
            <v>0,3 litros/m2</v>
          </cell>
        </row>
        <row r="1004">
          <cell r="B1004" t="str">
            <v>T1719</v>
          </cell>
          <cell r="C1004" t="str">
            <v>Aplicación Mano De Pintura Sobre Metal (Mo)</v>
          </cell>
          <cell r="D1004" t="str">
            <v>m2</v>
          </cell>
          <cell r="E1004">
            <v>3</v>
          </cell>
          <cell r="F1004">
            <v>211.31461308398266</v>
          </cell>
          <cell r="G1004">
            <v>633.94383925194802</v>
          </cell>
          <cell r="H1004">
            <v>44044</v>
          </cell>
        </row>
        <row r="1006">
          <cell r="A1006" t="str">
            <v>T1184</v>
          </cell>
          <cell r="C1006" t="str">
            <v>Latex En Muros Interiores (3 Manos)</v>
          </cell>
          <cell r="D1006" t="str">
            <v>m2</v>
          </cell>
          <cell r="G1006">
            <v>929.73144806493497</v>
          </cell>
          <cell r="H1006">
            <v>44044</v>
          </cell>
          <cell r="I1006" t="str">
            <v>34 PINTURA</v>
          </cell>
        </row>
        <row r="1007">
          <cell r="B1007" t="str">
            <v>I1334</v>
          </cell>
          <cell r="C1007" t="str">
            <v>Albalatex Pintura Interior Mate Blanco 20Lts</v>
          </cell>
          <cell r="D1007" t="str">
            <v>u</v>
          </cell>
          <cell r="E1007">
            <v>1.4999999999999999E-2</v>
          </cell>
          <cell r="F1007">
            <v>7131.4049999999997</v>
          </cell>
          <cell r="G1007">
            <v>106.971075</v>
          </cell>
          <cell r="H1007">
            <v>44044</v>
          </cell>
          <cell r="I1007" t="str">
            <v>0,3 litros/m2  - 3 manos</v>
          </cell>
        </row>
        <row r="1008">
          <cell r="B1008" t="str">
            <v>I1335</v>
          </cell>
          <cell r="C1008" t="str">
            <v>Rodillo De Lana Para Pintor</v>
          </cell>
          <cell r="D1008" t="str">
            <v>u</v>
          </cell>
          <cell r="E1008">
            <v>0.01</v>
          </cell>
          <cell r="F1008">
            <v>328.92559999999997</v>
          </cell>
          <cell r="G1008">
            <v>3.289256</v>
          </cell>
          <cell r="H1008">
            <v>44044</v>
          </cell>
        </row>
        <row r="1009">
          <cell r="B1009" t="str">
            <v>I1336</v>
          </cell>
          <cell r="C1009" t="str">
            <v>Pincel De Pintor</v>
          </cell>
          <cell r="D1009" t="str">
            <v>u</v>
          </cell>
          <cell r="E1009">
            <v>5.0000000000000001E-3</v>
          </cell>
          <cell r="F1009">
            <v>307.43799999999999</v>
          </cell>
          <cell r="G1009">
            <v>1.5371900000000001</v>
          </cell>
          <cell r="H1009">
            <v>44044</v>
          </cell>
        </row>
        <row r="1010">
          <cell r="B1010" t="str">
            <v>I1337</v>
          </cell>
          <cell r="C1010" t="str">
            <v>Rollo De Cartón Corrugado 1 X 25 M</v>
          </cell>
          <cell r="D1010" t="str">
            <v>u</v>
          </cell>
          <cell r="E1010">
            <v>0.04</v>
          </cell>
          <cell r="F1010">
            <v>412.39670000000001</v>
          </cell>
          <cell r="G1010">
            <v>16.495868000000002</v>
          </cell>
          <cell r="H1010">
            <v>44044</v>
          </cell>
        </row>
        <row r="1011">
          <cell r="B1011" t="str">
            <v>I1338</v>
          </cell>
          <cell r="C1011" t="str">
            <v>Cinta De Pintor 18 Mm X 40 Mts</v>
          </cell>
          <cell r="D1011" t="str">
            <v>u</v>
          </cell>
          <cell r="E1011">
            <v>0.1</v>
          </cell>
          <cell r="F1011">
            <v>90.082599999999999</v>
          </cell>
          <cell r="G1011">
            <v>9.0082599999999999</v>
          </cell>
          <cell r="H1011">
            <v>44044</v>
          </cell>
        </row>
        <row r="1012">
          <cell r="B1012" t="str">
            <v>I1210</v>
          </cell>
          <cell r="C1012" t="str">
            <v>Oficial Pintor</v>
          </cell>
          <cell r="D1012" t="str">
            <v>hs</v>
          </cell>
          <cell r="E1012">
            <v>1</v>
          </cell>
          <cell r="F1012">
            <v>792.42979906493497</v>
          </cell>
          <cell r="G1012">
            <v>792.42979906493497</v>
          </cell>
          <cell r="H1012">
            <v>44044</v>
          </cell>
        </row>
        <row r="1014">
          <cell r="A1014" t="str">
            <v>T1185</v>
          </cell>
          <cell r="C1014" t="str">
            <v>Latex En Cielorrasos</v>
          </cell>
          <cell r="D1014" t="str">
            <v>m2</v>
          </cell>
          <cell r="G1014">
            <v>993.36038392467515</v>
          </cell>
          <cell r="H1014">
            <v>44044</v>
          </cell>
          <cell r="I1014" t="str">
            <v>34 PINTURA</v>
          </cell>
        </row>
        <row r="1015">
          <cell r="B1015" t="str">
            <v>I1334</v>
          </cell>
          <cell r="C1015" t="str">
            <v>Albalatex Pintura Interior Mate Blanco 20Lts</v>
          </cell>
          <cell r="D1015" t="str">
            <v>u</v>
          </cell>
          <cell r="E1015">
            <v>0.01</v>
          </cell>
          <cell r="F1015">
            <v>7131.4049999999997</v>
          </cell>
          <cell r="G1015">
            <v>71.314049999999995</v>
          </cell>
          <cell r="H1015">
            <v>44044</v>
          </cell>
        </row>
        <row r="1016">
          <cell r="B1016" t="str">
            <v>I1335</v>
          </cell>
          <cell r="C1016" t="str">
            <v>Rodillo De Lana Para Pintor</v>
          </cell>
          <cell r="D1016" t="str">
            <v>u</v>
          </cell>
          <cell r="E1016">
            <v>0.01</v>
          </cell>
          <cell r="F1016">
            <v>328.92559999999997</v>
          </cell>
          <cell r="G1016">
            <v>3.289256</v>
          </cell>
          <cell r="H1016">
            <v>44044</v>
          </cell>
        </row>
        <row r="1017">
          <cell r="B1017" t="str">
            <v>I1336</v>
          </cell>
          <cell r="C1017" t="str">
            <v>Pincel De Pintor</v>
          </cell>
          <cell r="D1017" t="str">
            <v>u</v>
          </cell>
          <cell r="E1017">
            <v>5.0000000000000001E-3</v>
          </cell>
          <cell r="F1017">
            <v>307.43799999999999</v>
          </cell>
          <cell r="G1017">
            <v>1.5371900000000001</v>
          </cell>
          <cell r="H1017">
            <v>44044</v>
          </cell>
        </row>
        <row r="1018">
          <cell r="B1018" t="str">
            <v>I1337</v>
          </cell>
          <cell r="C1018" t="str">
            <v>Rollo De Cartón Corrugado 1 X 25 M</v>
          </cell>
          <cell r="D1018" t="str">
            <v>u</v>
          </cell>
          <cell r="E1018">
            <v>0.01</v>
          </cell>
          <cell r="F1018">
            <v>412.39670000000001</v>
          </cell>
          <cell r="G1018">
            <v>4.1239670000000004</v>
          </cell>
          <cell r="H1018">
            <v>44044</v>
          </cell>
        </row>
        <row r="1019">
          <cell r="B1019" t="str">
            <v>I1338</v>
          </cell>
          <cell r="C1019" t="str">
            <v>Cinta De Pintor 18 Mm X 40 Mts</v>
          </cell>
          <cell r="D1019" t="str">
            <v>u</v>
          </cell>
          <cell r="E1019">
            <v>0.02</v>
          </cell>
          <cell r="F1019">
            <v>90.082599999999999</v>
          </cell>
          <cell r="G1019">
            <v>1.801652</v>
          </cell>
          <cell r="H1019">
            <v>44044</v>
          </cell>
        </row>
        <row r="1020">
          <cell r="B1020" t="str">
            <v>I1210</v>
          </cell>
          <cell r="C1020" t="str">
            <v>Oficial Pintor</v>
          </cell>
          <cell r="D1020" t="str">
            <v>hs</v>
          </cell>
          <cell r="E1020">
            <v>1.1499999999999999</v>
          </cell>
          <cell r="F1020">
            <v>792.42979906493497</v>
          </cell>
          <cell r="G1020">
            <v>911.29426892467518</v>
          </cell>
          <cell r="H1020">
            <v>44044</v>
          </cell>
        </row>
        <row r="1022">
          <cell r="A1022" t="str">
            <v>T1186</v>
          </cell>
          <cell r="C1022" t="str">
            <v>Limpieza De Obra Final</v>
          </cell>
          <cell r="D1022" t="str">
            <v>m2</v>
          </cell>
          <cell r="G1022">
            <v>68.881344488727251</v>
          </cell>
          <cell r="H1022">
            <v>44044</v>
          </cell>
          <cell r="I1022" t="str">
            <v>90 AUXILIARES</v>
          </cell>
        </row>
        <row r="1023">
          <cell r="B1023" t="str">
            <v>I1005</v>
          </cell>
          <cell r="C1023" t="str">
            <v>Ayudante</v>
          </cell>
          <cell r="D1023" t="str">
            <v>hs</v>
          </cell>
          <cell r="E1023">
            <v>0.14699999999999999</v>
          </cell>
          <cell r="F1023">
            <v>468.58057475324659</v>
          </cell>
          <cell r="G1023">
            <v>68.881344488727251</v>
          </cell>
          <cell r="H1023">
            <v>44044</v>
          </cell>
        </row>
        <row r="1025">
          <cell r="A1025" t="str">
            <v>T1187</v>
          </cell>
          <cell r="C1025" t="str">
            <v>Apertura De Canaleta En Muro De Ladrillo Hueco 7X 5 Cm</v>
          </cell>
          <cell r="D1025" t="str">
            <v>ml</v>
          </cell>
          <cell r="G1025">
            <v>93.716114950649327</v>
          </cell>
          <cell r="H1025">
            <v>44044</v>
          </cell>
          <cell r="I1025" t="str">
            <v>90 AUXILIARES</v>
          </cell>
        </row>
        <row r="1026">
          <cell r="B1026" t="str">
            <v>I1005</v>
          </cell>
          <cell r="C1026" t="str">
            <v>Ayudante</v>
          </cell>
          <cell r="D1026" t="str">
            <v>hs</v>
          </cell>
          <cell r="E1026">
            <v>0.2</v>
          </cell>
          <cell r="F1026">
            <v>468.58057475324659</v>
          </cell>
          <cell r="G1026">
            <v>93.716114950649327</v>
          </cell>
          <cell r="H1026">
            <v>44044</v>
          </cell>
        </row>
        <row r="1028">
          <cell r="A1028" t="str">
            <v>T1188</v>
          </cell>
          <cell r="C1028" t="str">
            <v>Desague De Pileta De Cocina A Boca De Acceso (Mat)</v>
          </cell>
          <cell r="D1028" t="str">
            <v>u</v>
          </cell>
          <cell r="G1028">
            <v>1194.708779</v>
          </cell>
          <cell r="H1028">
            <v>44044</v>
          </cell>
          <cell r="I1028" t="str">
            <v>23.2 DESAGUES CLOACALES</v>
          </cell>
        </row>
        <row r="1029">
          <cell r="B1029" t="str">
            <v>I1242</v>
          </cell>
          <cell r="C1029" t="str">
            <v>Sifon Botella P/Pileta Cocina (7205) Awaduct</v>
          </cell>
          <cell r="D1029" t="str">
            <v>u</v>
          </cell>
          <cell r="E1029">
            <v>1</v>
          </cell>
          <cell r="F1029">
            <v>371.9008</v>
          </cell>
          <cell r="G1029">
            <v>371.9008</v>
          </cell>
          <cell r="H1029">
            <v>44044</v>
          </cell>
        </row>
        <row r="1030">
          <cell r="B1030" t="str">
            <v>I1135</v>
          </cell>
          <cell r="C1030" t="str">
            <v>Cano Pvc 50X4 Mts (3,2) Aprob.Cloacal Iram</v>
          </cell>
          <cell r="D1030" t="str">
            <v>u</v>
          </cell>
          <cell r="E1030">
            <v>0.25</v>
          </cell>
          <cell r="F1030">
            <v>634.71069999999997</v>
          </cell>
          <cell r="G1030">
            <v>158.67767499999999</v>
          </cell>
          <cell r="H1030">
            <v>44044</v>
          </cell>
        </row>
        <row r="1031">
          <cell r="B1031" t="str">
            <v>I1136</v>
          </cell>
          <cell r="C1031" t="str">
            <v>Cano Pvc 63X4 Mts (3,2) Aprob.Cloacal Iram</v>
          </cell>
          <cell r="D1031" t="str">
            <v>u</v>
          </cell>
          <cell r="E1031">
            <v>0.75</v>
          </cell>
          <cell r="F1031">
            <v>726.44629999999995</v>
          </cell>
          <cell r="G1031">
            <v>544.83472499999993</v>
          </cell>
          <cell r="H1031">
            <v>44044</v>
          </cell>
        </row>
        <row r="1032">
          <cell r="B1032" t="str">
            <v>I1150</v>
          </cell>
          <cell r="C1032" t="str">
            <v>Reduccion Pvc  63X 50 Tigre Ramat (29912769)</v>
          </cell>
          <cell r="D1032" t="str">
            <v>u</v>
          </cell>
          <cell r="E1032">
            <v>1</v>
          </cell>
          <cell r="F1032">
            <v>43.090899999999998</v>
          </cell>
          <cell r="G1032">
            <v>43.090899999999998</v>
          </cell>
          <cell r="H1032">
            <v>44044</v>
          </cell>
        </row>
        <row r="1033">
          <cell r="B1033" t="str">
            <v>I1140</v>
          </cell>
          <cell r="C1033" t="str">
            <v>Codo Pvc 63 A 90 Tigre Ramat (20215330)</v>
          </cell>
          <cell r="D1033" t="str">
            <v>u</v>
          </cell>
          <cell r="E1033">
            <v>1</v>
          </cell>
          <cell r="F1033">
            <v>57.851199999999999</v>
          </cell>
          <cell r="G1033">
            <v>57.851199999999999</v>
          </cell>
          <cell r="H1033">
            <v>44044</v>
          </cell>
        </row>
        <row r="1034">
          <cell r="B1034" t="str">
            <v>I1243</v>
          </cell>
          <cell r="C1034" t="str">
            <v>Tapa Pvc  50 Tigre Ramat (20215038)</v>
          </cell>
          <cell r="D1034" t="str">
            <v>u</v>
          </cell>
          <cell r="E1034">
            <v>1</v>
          </cell>
          <cell r="F1034">
            <v>18.353479</v>
          </cell>
          <cell r="G1034">
            <v>18.353479</v>
          </cell>
          <cell r="H1034">
            <v>44044</v>
          </cell>
        </row>
        <row r="1036">
          <cell r="A1036" t="str">
            <v>T1189</v>
          </cell>
          <cell r="C1036" t="str">
            <v>Desague De Pileta De Lavar A Ppa  (Mat)</v>
          </cell>
          <cell r="D1036" t="str">
            <v>u</v>
          </cell>
          <cell r="G1036">
            <v>209.78516250000001</v>
          </cell>
          <cell r="H1036">
            <v>44044</v>
          </cell>
          <cell r="I1036" t="str">
            <v>23.2 DESAGUES CLOACALES</v>
          </cell>
        </row>
        <row r="1037">
          <cell r="B1037" t="str">
            <v>I1134</v>
          </cell>
          <cell r="C1037" t="str">
            <v>Cano Pvc 40X4 Mts (3,2) Aprob.Cloacal Iram</v>
          </cell>
          <cell r="D1037" t="str">
            <v>u</v>
          </cell>
          <cell r="E1037">
            <v>0.375</v>
          </cell>
          <cell r="F1037">
            <v>284.29750000000001</v>
          </cell>
          <cell r="G1037">
            <v>106.61156250000001</v>
          </cell>
          <cell r="H1037">
            <v>44044</v>
          </cell>
        </row>
        <row r="1038">
          <cell r="B1038" t="str">
            <v>I1138</v>
          </cell>
          <cell r="C1038" t="str">
            <v>Codo Pvc 40 A 90 Tigre Ramat (29912343)</v>
          </cell>
          <cell r="D1038" t="str">
            <v>u</v>
          </cell>
          <cell r="E1038">
            <v>2</v>
          </cell>
          <cell r="F1038">
            <v>24.793399999999998</v>
          </cell>
          <cell r="G1038">
            <v>49.586799999999997</v>
          </cell>
          <cell r="H1038">
            <v>44044</v>
          </cell>
        </row>
        <row r="1039">
          <cell r="B1039" t="str">
            <v>I1143</v>
          </cell>
          <cell r="C1039" t="str">
            <v>Curva Pvc 40 A 45 Tigre Ramat (29913048)</v>
          </cell>
          <cell r="D1039" t="str">
            <v>u</v>
          </cell>
          <cell r="E1039">
            <v>1</v>
          </cell>
          <cell r="F1039">
            <v>40.190100000000001</v>
          </cell>
          <cell r="G1039">
            <v>40.190100000000001</v>
          </cell>
          <cell r="H1039">
            <v>44044</v>
          </cell>
        </row>
        <row r="1040">
          <cell r="B1040" t="str">
            <v>I1231</v>
          </cell>
          <cell r="C1040" t="str">
            <v>Tapa Pvc  40 Tigre Ramat (20215020)</v>
          </cell>
          <cell r="D1040" t="str">
            <v>u</v>
          </cell>
          <cell r="E1040">
            <v>1</v>
          </cell>
          <cell r="F1040">
            <v>13.396699999999999</v>
          </cell>
          <cell r="G1040">
            <v>13.396699999999999</v>
          </cell>
          <cell r="H1040">
            <v>44044</v>
          </cell>
        </row>
        <row r="1042">
          <cell r="A1042" t="str">
            <v>T1190</v>
          </cell>
          <cell r="C1042" t="str">
            <v>Desague De Lavarropa A Ppa (Mat)</v>
          </cell>
          <cell r="D1042" t="str">
            <v>u</v>
          </cell>
          <cell r="G1042">
            <v>209.78516250000001</v>
          </cell>
          <cell r="H1042">
            <v>44044</v>
          </cell>
          <cell r="I1042" t="str">
            <v>23.2 DESAGUES CLOACALES</v>
          </cell>
        </row>
        <row r="1043">
          <cell r="B1043" t="str">
            <v>I1134</v>
          </cell>
          <cell r="C1043" t="str">
            <v>Cano Pvc 40X4 Mts (3,2) Aprob.Cloacal Iram</v>
          </cell>
          <cell r="D1043" t="str">
            <v>u</v>
          </cell>
          <cell r="E1043">
            <v>0.375</v>
          </cell>
          <cell r="F1043">
            <v>284.29750000000001</v>
          </cell>
          <cell r="G1043">
            <v>106.61156250000001</v>
          </cell>
          <cell r="H1043">
            <v>44044</v>
          </cell>
        </row>
        <row r="1044">
          <cell r="B1044" t="str">
            <v>I1138</v>
          </cell>
          <cell r="C1044" t="str">
            <v>Codo Pvc 40 A 90 Tigre Ramat (29912343)</v>
          </cell>
          <cell r="D1044" t="str">
            <v>u</v>
          </cell>
          <cell r="E1044">
            <v>2</v>
          </cell>
          <cell r="F1044">
            <v>24.793399999999998</v>
          </cell>
          <cell r="G1044">
            <v>49.586799999999997</v>
          </cell>
          <cell r="H1044">
            <v>44044</v>
          </cell>
        </row>
        <row r="1045">
          <cell r="B1045" t="str">
            <v>I1143</v>
          </cell>
          <cell r="C1045" t="str">
            <v>Curva Pvc 40 A 45 Tigre Ramat (29913048)</v>
          </cell>
          <cell r="D1045" t="str">
            <v>u</v>
          </cell>
          <cell r="E1045">
            <v>1</v>
          </cell>
          <cell r="F1045">
            <v>40.190100000000001</v>
          </cell>
          <cell r="G1045">
            <v>40.190100000000001</v>
          </cell>
          <cell r="H1045">
            <v>44044</v>
          </cell>
        </row>
        <row r="1046">
          <cell r="B1046" t="str">
            <v>I1231</v>
          </cell>
          <cell r="C1046" t="str">
            <v>Tapa Pvc  40 Tigre Ramat (20215020)</v>
          </cell>
          <cell r="D1046" t="str">
            <v>u</v>
          </cell>
          <cell r="E1046">
            <v>1</v>
          </cell>
          <cell r="F1046">
            <v>13.396699999999999</v>
          </cell>
          <cell r="G1046">
            <v>13.396699999999999</v>
          </cell>
          <cell r="H1046">
            <v>44044</v>
          </cell>
        </row>
        <row r="1048">
          <cell r="A1048" t="str">
            <v>T1191</v>
          </cell>
          <cell r="C1048" t="str">
            <v>Desague De Ppa A Boca De Acceso (Mat)</v>
          </cell>
          <cell r="D1048" t="str">
            <v>u</v>
          </cell>
          <cell r="G1048">
            <v>290.14046500000001</v>
          </cell>
          <cell r="H1048">
            <v>44044</v>
          </cell>
          <cell r="I1048" t="str">
            <v>23.2 DESAGUES CLOACALES</v>
          </cell>
        </row>
        <row r="1049">
          <cell r="B1049" t="str">
            <v>I1136</v>
          </cell>
          <cell r="C1049" t="str">
            <v>Cano Pvc 63X4 Mts (3,2) Aprob.Cloacal Iram</v>
          </cell>
          <cell r="D1049" t="str">
            <v>u</v>
          </cell>
          <cell r="E1049">
            <v>0.15</v>
          </cell>
          <cell r="F1049">
            <v>726.44629999999995</v>
          </cell>
          <cell r="G1049">
            <v>108.966945</v>
          </cell>
          <cell r="H1049">
            <v>44044</v>
          </cell>
        </row>
        <row r="1050">
          <cell r="B1050" t="str">
            <v>I1137</v>
          </cell>
          <cell r="C1050" t="str">
            <v>Cano Pvc 110X4 Mts (3,2) Aprob.Cloacal Iram</v>
          </cell>
          <cell r="D1050" t="str">
            <v>u</v>
          </cell>
          <cell r="E1050">
            <v>0.1</v>
          </cell>
          <cell r="F1050">
            <v>1235.5372</v>
          </cell>
          <cell r="G1050">
            <v>123.55372</v>
          </cell>
          <cell r="H1050">
            <v>44044</v>
          </cell>
        </row>
        <row r="1051">
          <cell r="B1051" t="str">
            <v>I1232</v>
          </cell>
          <cell r="C1051" t="str">
            <v>Tapa Pvc 110 Tigre Ramat (20215070)</v>
          </cell>
          <cell r="D1051" t="str">
            <v>u</v>
          </cell>
          <cell r="E1051">
            <v>1</v>
          </cell>
          <cell r="F1051">
            <v>57.619799999999998</v>
          </cell>
          <cell r="G1051">
            <v>57.619799999999998</v>
          </cell>
          <cell r="H1051">
            <v>44044</v>
          </cell>
        </row>
        <row r="1053">
          <cell r="A1053" t="str">
            <v>T1192</v>
          </cell>
          <cell r="C1053" t="str">
            <v>Desague De Boca De Acceso A Cdv (Mat)</v>
          </cell>
          <cell r="D1053" t="str">
            <v>u</v>
          </cell>
          <cell r="G1053">
            <v>247.10744</v>
          </cell>
          <cell r="H1053">
            <v>44044</v>
          </cell>
          <cell r="I1053" t="str">
            <v>23.2 DESAGUES CLOACALES</v>
          </cell>
        </row>
        <row r="1054">
          <cell r="B1054" t="str">
            <v>I1137</v>
          </cell>
          <cell r="C1054" t="str">
            <v>Cano Pvc 110X4 Mts (3,2) Aprob.Cloacal Iram</v>
          </cell>
          <cell r="D1054" t="str">
            <v>u</v>
          </cell>
          <cell r="E1054">
            <v>0.2</v>
          </cell>
          <cell r="F1054">
            <v>1235.5372</v>
          </cell>
          <cell r="G1054">
            <v>247.10744</v>
          </cell>
          <cell r="H1054">
            <v>44044</v>
          </cell>
        </row>
        <row r="1056">
          <cell r="A1056" t="str">
            <v>T1193</v>
          </cell>
          <cell r="C1056" t="str">
            <v>Desague Cloacal - Tramo Lavatorio A Ppa En Pvc (Mat)</v>
          </cell>
          <cell r="D1056" t="str">
            <v>u</v>
          </cell>
          <cell r="G1056">
            <v>367.16535000000005</v>
          </cell>
          <cell r="H1056">
            <v>44044</v>
          </cell>
          <cell r="I1056" t="str">
            <v>23.2 DESAGUES CLOACALES</v>
          </cell>
        </row>
        <row r="1057">
          <cell r="B1057" t="str">
            <v>I1134</v>
          </cell>
          <cell r="C1057" t="str">
            <v>Cano Pvc 40X4 Mts (3,2) Aprob.Cloacal Iram</v>
          </cell>
          <cell r="D1057" t="str">
            <v>u</v>
          </cell>
          <cell r="E1057">
            <v>0.7</v>
          </cell>
          <cell r="F1057">
            <v>284.29750000000001</v>
          </cell>
          <cell r="G1057">
            <v>199.00825</v>
          </cell>
          <cell r="H1057">
            <v>44044</v>
          </cell>
        </row>
        <row r="1058">
          <cell r="B1058" t="str">
            <v>I1138</v>
          </cell>
          <cell r="C1058" t="str">
            <v>Codo Pvc 40 A 90 Tigre Ramat (29912343)</v>
          </cell>
          <cell r="D1058" t="str">
            <v>u</v>
          </cell>
          <cell r="E1058">
            <v>3</v>
          </cell>
          <cell r="F1058">
            <v>24.793399999999998</v>
          </cell>
          <cell r="G1058">
            <v>74.380200000000002</v>
          </cell>
          <cell r="H1058">
            <v>44044</v>
          </cell>
        </row>
        <row r="1059">
          <cell r="B1059" t="str">
            <v>I1143</v>
          </cell>
          <cell r="C1059" t="str">
            <v>Curva Pvc 40 A 45 Tigre Ramat (29913048)</v>
          </cell>
          <cell r="D1059" t="str">
            <v>u</v>
          </cell>
          <cell r="E1059">
            <v>2</v>
          </cell>
          <cell r="F1059">
            <v>40.190100000000001</v>
          </cell>
          <cell r="G1059">
            <v>80.380200000000002</v>
          </cell>
          <cell r="H1059">
            <v>44044</v>
          </cell>
        </row>
        <row r="1060">
          <cell r="B1060" t="str">
            <v>I1231</v>
          </cell>
          <cell r="C1060" t="str">
            <v>Tapa Pvc  40 Tigre Ramat (20215020)</v>
          </cell>
          <cell r="D1060" t="str">
            <v>u</v>
          </cell>
          <cell r="E1060">
            <v>1</v>
          </cell>
          <cell r="F1060">
            <v>13.396699999999999</v>
          </cell>
          <cell r="G1060">
            <v>13.396699999999999</v>
          </cell>
          <cell r="H1060">
            <v>44044</v>
          </cell>
        </row>
        <row r="1062">
          <cell r="A1062" t="str">
            <v>T1194</v>
          </cell>
          <cell r="C1062" t="str">
            <v>Desague Cloacal - Tramo Ppa A Ramal De Inodoro En Pvc (Mat)</v>
          </cell>
          <cell r="D1062" t="str">
            <v>u</v>
          </cell>
          <cell r="G1062">
            <v>484.68593750000002</v>
          </cell>
          <cell r="H1062">
            <v>44044</v>
          </cell>
          <cell r="I1062" t="str">
            <v>23.2 DESAGUES CLOACALES</v>
          </cell>
        </row>
        <row r="1063">
          <cell r="B1063" t="str">
            <v>I1151</v>
          </cell>
          <cell r="C1063" t="str">
            <v>Pileta De Patio Mod.110 Ent.40 Sal.63Mm</v>
          </cell>
          <cell r="D1063" t="str">
            <v>u</v>
          </cell>
          <cell r="E1063">
            <v>1</v>
          </cell>
          <cell r="F1063">
            <v>181.81819999999999</v>
          </cell>
          <cell r="G1063">
            <v>181.81819999999999</v>
          </cell>
          <cell r="H1063">
            <v>44044</v>
          </cell>
        </row>
        <row r="1064">
          <cell r="B1064" t="str">
            <v>I1137</v>
          </cell>
          <cell r="C1064" t="str">
            <v>Cano Pvc 110X4 Mts (3,2) Aprob.Cloacal Iram</v>
          </cell>
          <cell r="D1064" t="str">
            <v>u</v>
          </cell>
          <cell r="E1064">
            <v>0.125</v>
          </cell>
          <cell r="F1064">
            <v>1235.5372</v>
          </cell>
          <cell r="G1064">
            <v>154.44215</v>
          </cell>
          <cell r="H1064">
            <v>44044</v>
          </cell>
        </row>
        <row r="1065">
          <cell r="B1065" t="str">
            <v>I1136</v>
          </cell>
          <cell r="C1065" t="str">
            <v>Cano Pvc 63X4 Mts (3,2) Aprob.Cloacal Iram</v>
          </cell>
          <cell r="D1065" t="str">
            <v>u</v>
          </cell>
          <cell r="E1065">
            <v>0.125</v>
          </cell>
          <cell r="F1065">
            <v>726.44629999999995</v>
          </cell>
          <cell r="G1065">
            <v>90.805787499999994</v>
          </cell>
          <cell r="H1065">
            <v>44044</v>
          </cell>
        </row>
        <row r="1066">
          <cell r="B1066" t="str">
            <v>I1232</v>
          </cell>
          <cell r="C1066" t="str">
            <v>Tapa Pvc 110 Tigre Ramat (20215070)</v>
          </cell>
          <cell r="D1066" t="str">
            <v>u</v>
          </cell>
          <cell r="E1066">
            <v>1</v>
          </cell>
          <cell r="F1066">
            <v>57.619799999999998</v>
          </cell>
          <cell r="G1066">
            <v>57.619799999999998</v>
          </cell>
          <cell r="H1066">
            <v>44044</v>
          </cell>
        </row>
        <row r="1068">
          <cell r="A1068" t="str">
            <v>T1195</v>
          </cell>
          <cell r="C1068" t="str">
            <v>Desague Cloacal - Tramo De Inodoro A Cdv En Pvc (Mat)</v>
          </cell>
          <cell r="D1068" t="str">
            <v>u</v>
          </cell>
          <cell r="G1068">
            <v>1171.2273499999999</v>
          </cell>
          <cell r="H1068">
            <v>44044</v>
          </cell>
          <cell r="I1068" t="str">
            <v>23.2 DESAGUES CLOACALES</v>
          </cell>
        </row>
        <row r="1069">
          <cell r="B1069" t="str">
            <v>I1233</v>
          </cell>
          <cell r="C1069" t="str">
            <v>Tigre Ramal Mh 110X110 C/Vent.Pvc Je Din (26033810</v>
          </cell>
          <cell r="D1069" t="str">
            <v>u</v>
          </cell>
          <cell r="E1069">
            <v>1</v>
          </cell>
          <cell r="F1069">
            <v>346.80169999999998</v>
          </cell>
          <cell r="G1069">
            <v>346.80169999999998</v>
          </cell>
          <cell r="H1069">
            <v>44044</v>
          </cell>
        </row>
        <row r="1070">
          <cell r="B1070" t="str">
            <v>I1137</v>
          </cell>
          <cell r="C1070" t="str">
            <v>Cano Pvc 110X4 Mts (3,2) Aprob.Cloacal Iram</v>
          </cell>
          <cell r="D1070" t="str">
            <v>u</v>
          </cell>
          <cell r="E1070">
            <v>0.375</v>
          </cell>
          <cell r="F1070">
            <v>1235.5372</v>
          </cell>
          <cell r="G1070">
            <v>463.32645000000002</v>
          </cell>
          <cell r="H1070">
            <v>44044</v>
          </cell>
        </row>
        <row r="1071">
          <cell r="B1071" t="str">
            <v>I1181</v>
          </cell>
          <cell r="C1071" t="str">
            <v>Curva Pvc 110 A 45 Tigre Ramat (29913110)</v>
          </cell>
          <cell r="D1071" t="str">
            <v>u</v>
          </cell>
          <cell r="E1071">
            <v>1</v>
          </cell>
          <cell r="F1071">
            <v>148.68600000000001</v>
          </cell>
          <cell r="G1071">
            <v>148.68600000000001</v>
          </cell>
          <cell r="H1071">
            <v>44044</v>
          </cell>
        </row>
        <row r="1072">
          <cell r="B1072" t="str">
            <v>I1182</v>
          </cell>
          <cell r="C1072" t="str">
            <v>Curva Pvc 110 A 90 Larga Tigre Ramat (29913919)</v>
          </cell>
          <cell r="D1072" t="str">
            <v>u</v>
          </cell>
          <cell r="E1072">
            <v>1</v>
          </cell>
          <cell r="F1072">
            <v>154.79339999999999</v>
          </cell>
          <cell r="G1072">
            <v>154.79339999999999</v>
          </cell>
          <cell r="H1072">
            <v>44044</v>
          </cell>
        </row>
        <row r="1073">
          <cell r="B1073" t="str">
            <v>I1232</v>
          </cell>
          <cell r="C1073" t="str">
            <v>Tapa Pvc 110 Tigre Ramat (20215070)</v>
          </cell>
          <cell r="D1073" t="str">
            <v>u</v>
          </cell>
          <cell r="E1073">
            <v>1</v>
          </cell>
          <cell r="F1073">
            <v>57.619799999999998</v>
          </cell>
          <cell r="G1073">
            <v>57.619799999999998</v>
          </cell>
          <cell r="H1073">
            <v>44044</v>
          </cell>
        </row>
        <row r="1075">
          <cell r="A1075" t="str">
            <v>T1196</v>
          </cell>
          <cell r="C1075" t="str">
            <v>Colocacion De Inodoro (Mo)</v>
          </cell>
          <cell r="D1075" t="str">
            <v>u</v>
          </cell>
          <cell r="G1075">
            <v>2128.2607193662334</v>
          </cell>
          <cell r="H1075">
            <v>44044</v>
          </cell>
          <cell r="I1075" t="str">
            <v>23.4 ARTEFACTOS SANITARIOS</v>
          </cell>
        </row>
        <row r="1076">
          <cell r="B1076" t="str">
            <v>I1193</v>
          </cell>
          <cell r="C1076" t="str">
            <v>Tacos De Nylon De 8 Mm</v>
          </cell>
          <cell r="D1076" t="str">
            <v>u</v>
          </cell>
          <cell r="E1076">
            <v>2</v>
          </cell>
          <cell r="F1076">
            <v>0.55369999999999997</v>
          </cell>
          <cell r="G1076">
            <v>1.1073999999999999</v>
          </cell>
          <cell r="H1076">
            <v>44044</v>
          </cell>
        </row>
        <row r="1077">
          <cell r="B1077" t="str">
            <v>I1194</v>
          </cell>
          <cell r="C1077" t="str">
            <v>Tornillo De 40 Mm Para Taco De 8</v>
          </cell>
          <cell r="D1077" t="str">
            <v>u</v>
          </cell>
          <cell r="E1077">
            <v>2</v>
          </cell>
          <cell r="F1077">
            <v>2.4710999999999999</v>
          </cell>
          <cell r="G1077">
            <v>4.9421999999999997</v>
          </cell>
          <cell r="H1077">
            <v>44044</v>
          </cell>
        </row>
        <row r="1078">
          <cell r="B1078" t="str">
            <v>I1186</v>
          </cell>
          <cell r="C1078" t="str">
            <v>Klaukol Pastina Talco X 5 Kg.</v>
          </cell>
          <cell r="D1078" t="str">
            <v>bolsa</v>
          </cell>
          <cell r="E1078">
            <v>0.1</v>
          </cell>
          <cell r="F1078">
            <v>198.34299999999999</v>
          </cell>
          <cell r="G1078">
            <v>19.834299999999999</v>
          </cell>
          <cell r="H1078">
            <v>44044</v>
          </cell>
        </row>
        <row r="1079">
          <cell r="B1079" t="str">
            <v>I1069</v>
          </cell>
          <cell r="C1079" t="str">
            <v>Oficial Sanitarista, Gasista</v>
          </cell>
          <cell r="D1079" t="str">
            <v>hs</v>
          </cell>
          <cell r="E1079">
            <v>1.5</v>
          </cell>
          <cell r="F1079">
            <v>792.42979906493497</v>
          </cell>
          <cell r="G1079">
            <v>1188.6446985974026</v>
          </cell>
          <cell r="H1079">
            <v>44044</v>
          </cell>
        </row>
        <row r="1080">
          <cell r="B1080" t="str">
            <v>I1070</v>
          </cell>
          <cell r="C1080" t="str">
            <v>Ayudante Sanitarista, Gasista</v>
          </cell>
          <cell r="D1080" t="str">
            <v>hs</v>
          </cell>
          <cell r="E1080">
            <v>1.5</v>
          </cell>
          <cell r="F1080">
            <v>609.15474717922052</v>
          </cell>
          <cell r="G1080">
            <v>913.73212076883078</v>
          </cell>
          <cell r="H1080">
            <v>44044</v>
          </cell>
        </row>
        <row r="1082">
          <cell r="A1082" t="str">
            <v>T1197</v>
          </cell>
          <cell r="C1082" t="str">
            <v>Colocacion De Bidet (Mo)</v>
          </cell>
          <cell r="D1082" t="str">
            <v>u</v>
          </cell>
          <cell r="G1082">
            <v>2128.2607193662334</v>
          </cell>
          <cell r="H1082">
            <v>44044</v>
          </cell>
          <cell r="I1082" t="str">
            <v>23.4 ARTEFACTOS SANITARIOS</v>
          </cell>
        </row>
        <row r="1083">
          <cell r="B1083" t="str">
            <v>I1193</v>
          </cell>
          <cell r="C1083" t="str">
            <v>Tacos De Nylon De 8 Mm</v>
          </cell>
          <cell r="D1083" t="str">
            <v>u</v>
          </cell>
          <cell r="E1083">
            <v>2</v>
          </cell>
          <cell r="F1083">
            <v>0.55369999999999997</v>
          </cell>
          <cell r="G1083">
            <v>1.1073999999999999</v>
          </cell>
          <cell r="H1083">
            <v>44044</v>
          </cell>
        </row>
        <row r="1084">
          <cell r="B1084" t="str">
            <v>I1194</v>
          </cell>
          <cell r="C1084" t="str">
            <v>Tornillo De 40 Mm Para Taco De 8</v>
          </cell>
          <cell r="D1084" t="str">
            <v>u</v>
          </cell>
          <cell r="E1084">
            <v>2</v>
          </cell>
          <cell r="F1084">
            <v>2.4710999999999999</v>
          </cell>
          <cell r="G1084">
            <v>4.9421999999999997</v>
          </cell>
          <cell r="H1084">
            <v>44044</v>
          </cell>
        </row>
        <row r="1085">
          <cell r="B1085" t="str">
            <v>I1186</v>
          </cell>
          <cell r="C1085" t="str">
            <v>Klaukol Pastina Talco X 5 Kg.</v>
          </cell>
          <cell r="D1085" t="str">
            <v>bolsa</v>
          </cell>
          <cell r="E1085">
            <v>0.1</v>
          </cell>
          <cell r="F1085">
            <v>198.34299999999999</v>
          </cell>
          <cell r="G1085">
            <v>19.834299999999999</v>
          </cell>
          <cell r="H1085">
            <v>44044</v>
          </cell>
        </row>
        <row r="1086">
          <cell r="B1086" t="str">
            <v>I1069</v>
          </cell>
          <cell r="C1086" t="str">
            <v>Oficial Sanitarista, Gasista</v>
          </cell>
          <cell r="D1086" t="str">
            <v>hs</v>
          </cell>
          <cell r="E1086">
            <v>1.5</v>
          </cell>
          <cell r="F1086">
            <v>792.42979906493497</v>
          </cell>
          <cell r="G1086">
            <v>1188.6446985974026</v>
          </cell>
          <cell r="H1086">
            <v>44044</v>
          </cell>
        </row>
        <row r="1087">
          <cell r="B1087" t="str">
            <v>I1070</v>
          </cell>
          <cell r="C1087" t="str">
            <v>Ayudante Sanitarista, Gasista</v>
          </cell>
          <cell r="D1087" t="str">
            <v>hs</v>
          </cell>
          <cell r="E1087">
            <v>1.5</v>
          </cell>
          <cell r="F1087">
            <v>609.15474717922052</v>
          </cell>
          <cell r="G1087">
            <v>913.73212076883078</v>
          </cell>
          <cell r="H1087">
            <v>44044</v>
          </cell>
        </row>
        <row r="1089">
          <cell r="A1089" t="str">
            <v>T1198</v>
          </cell>
          <cell r="C1089" t="str">
            <v>Colocación De Lavatorio De Colgar (Mo)</v>
          </cell>
          <cell r="D1089" t="str">
            <v>u</v>
          </cell>
          <cell r="G1089">
            <v>1147.1515369953245</v>
          </cell>
          <cell r="H1089">
            <v>44044</v>
          </cell>
          <cell r="I1089" t="str">
            <v>23.4 ARTEFACTOS SANITARIOS</v>
          </cell>
        </row>
        <row r="1090">
          <cell r="B1090" t="str">
            <v>I1193</v>
          </cell>
          <cell r="C1090" t="str">
            <v>Tacos De Nylon De 8 Mm</v>
          </cell>
          <cell r="D1090" t="str">
            <v>u</v>
          </cell>
          <cell r="E1090">
            <v>2</v>
          </cell>
          <cell r="F1090">
            <v>0.55369999999999997</v>
          </cell>
          <cell r="G1090">
            <v>1.1073999999999999</v>
          </cell>
          <cell r="H1090">
            <v>44044</v>
          </cell>
        </row>
        <row r="1091">
          <cell r="B1091" t="str">
            <v>I1194</v>
          </cell>
          <cell r="C1091" t="str">
            <v>Tornillo De 40 Mm Para Taco De 8</v>
          </cell>
          <cell r="D1091" t="str">
            <v>u</v>
          </cell>
          <cell r="E1091">
            <v>2</v>
          </cell>
          <cell r="F1091">
            <v>2.4710999999999999</v>
          </cell>
          <cell r="G1091">
            <v>4.9421999999999997</v>
          </cell>
          <cell r="H1091">
            <v>44044</v>
          </cell>
        </row>
        <row r="1092">
          <cell r="B1092" t="str">
            <v>I1186</v>
          </cell>
          <cell r="C1092" t="str">
            <v>Klaukol Pastina Talco X 5 Kg.</v>
          </cell>
          <cell r="D1092" t="str">
            <v>bolsa</v>
          </cell>
          <cell r="E1092">
            <v>0.1</v>
          </cell>
          <cell r="F1092">
            <v>198.34299999999999</v>
          </cell>
          <cell r="G1092">
            <v>19.834299999999999</v>
          </cell>
          <cell r="H1092">
            <v>44044</v>
          </cell>
        </row>
        <row r="1093">
          <cell r="B1093" t="str">
            <v>I1069</v>
          </cell>
          <cell r="C1093" t="str">
            <v>Oficial Sanitarista, Gasista</v>
          </cell>
          <cell r="D1093" t="str">
            <v>hs</v>
          </cell>
          <cell r="E1093">
            <v>0.8</v>
          </cell>
          <cell r="F1093">
            <v>792.42979906493497</v>
          </cell>
          <cell r="G1093">
            <v>633.94383925194802</v>
          </cell>
          <cell r="H1093">
            <v>44044</v>
          </cell>
        </row>
        <row r="1094">
          <cell r="B1094" t="str">
            <v>I1070</v>
          </cell>
          <cell r="C1094" t="str">
            <v>Ayudante Sanitarista, Gasista</v>
          </cell>
          <cell r="D1094" t="str">
            <v>hs</v>
          </cell>
          <cell r="E1094">
            <v>0.8</v>
          </cell>
          <cell r="F1094">
            <v>609.15474717922052</v>
          </cell>
          <cell r="G1094">
            <v>487.32379774337642</v>
          </cell>
          <cell r="H1094">
            <v>44044</v>
          </cell>
        </row>
        <row r="1096">
          <cell r="A1096" t="str">
            <v>T1199</v>
          </cell>
          <cell r="C1096" t="str">
            <v>Colocacion De Bañera (Mo)</v>
          </cell>
          <cell r="D1096" t="str">
            <v>u</v>
          </cell>
          <cell r="G1096">
            <v>3086.6401684883108</v>
          </cell>
          <cell r="H1096">
            <v>44044</v>
          </cell>
          <cell r="I1096" t="str">
            <v>23.4 ARTEFACTOS SANITARIOS</v>
          </cell>
        </row>
        <row r="1097">
          <cell r="B1097" t="str">
            <v>I1069</v>
          </cell>
          <cell r="C1097" t="str">
            <v>Oficial Sanitarista, Gasista</v>
          </cell>
          <cell r="D1097" t="str">
            <v>hs</v>
          </cell>
          <cell r="E1097">
            <v>2</v>
          </cell>
          <cell r="F1097">
            <v>792.42979906493497</v>
          </cell>
          <cell r="G1097">
            <v>1584.8595981298699</v>
          </cell>
          <cell r="H1097">
            <v>44044</v>
          </cell>
        </row>
        <row r="1098">
          <cell r="B1098" t="str">
            <v>I1070</v>
          </cell>
          <cell r="C1098" t="str">
            <v>Ayudante Sanitarista, Gasista</v>
          </cell>
          <cell r="D1098" t="str">
            <v>hs</v>
          </cell>
          <cell r="E1098">
            <v>2</v>
          </cell>
          <cell r="F1098">
            <v>609.15474717922052</v>
          </cell>
          <cell r="G1098">
            <v>1218.309494358441</v>
          </cell>
          <cell r="H1098">
            <v>44044</v>
          </cell>
        </row>
        <row r="1099">
          <cell r="B1099" t="str">
            <v>I1002</v>
          </cell>
          <cell r="C1099" t="str">
            <v>Arena X M3 A Granel</v>
          </cell>
          <cell r="D1099" t="str">
            <v>m3</v>
          </cell>
          <cell r="E1099">
            <v>0.19599999999999998</v>
          </cell>
          <cell r="F1099">
            <v>1446.2809999999999</v>
          </cell>
          <cell r="G1099">
            <v>283.47107599999998</v>
          </cell>
          <cell r="H1099">
            <v>44044</v>
          </cell>
        </row>
        <row r="1101">
          <cell r="A1101" t="str">
            <v>T1200</v>
          </cell>
          <cell r="C1101" t="str">
            <v>Griferia - Para Lavatorio O Pileta De Cocina (Mo)</v>
          </cell>
          <cell r="D1101" t="str">
            <v>u</v>
          </cell>
          <cell r="G1101">
            <v>1401.5845462441555</v>
          </cell>
          <cell r="H1101">
            <v>44044</v>
          </cell>
          <cell r="I1101" t="str">
            <v>23.5 GRIFERIAS</v>
          </cell>
        </row>
        <row r="1102">
          <cell r="B1102" t="str">
            <v>I1069</v>
          </cell>
          <cell r="C1102" t="str">
            <v>Oficial Sanitarista, Gasista</v>
          </cell>
          <cell r="D1102" t="str">
            <v>hs</v>
          </cell>
          <cell r="E1102">
            <v>1</v>
          </cell>
          <cell r="F1102">
            <v>792.42979906493497</v>
          </cell>
          <cell r="G1102">
            <v>792.42979906493497</v>
          </cell>
          <cell r="H1102">
            <v>44044</v>
          </cell>
        </row>
        <row r="1103">
          <cell r="B1103" t="str">
            <v>I1070</v>
          </cell>
          <cell r="C1103" t="str">
            <v>Ayudante Sanitarista, Gasista</v>
          </cell>
          <cell r="D1103" t="str">
            <v>hs</v>
          </cell>
          <cell r="E1103">
            <v>1</v>
          </cell>
          <cell r="F1103">
            <v>609.15474717922052</v>
          </cell>
          <cell r="G1103">
            <v>609.15474717922052</v>
          </cell>
          <cell r="H1103">
            <v>44044</v>
          </cell>
        </row>
        <row r="1105">
          <cell r="A1105" t="str">
            <v>T1201</v>
          </cell>
          <cell r="C1105" t="str">
            <v>Griferia - Para Bidet (Mo)</v>
          </cell>
          <cell r="D1105" t="str">
            <v>u</v>
          </cell>
          <cell r="G1105">
            <v>2803.169092488311</v>
          </cell>
          <cell r="H1105">
            <v>44044</v>
          </cell>
          <cell r="I1105" t="str">
            <v>23.5 GRIFERIAS</v>
          </cell>
        </row>
        <row r="1106">
          <cell r="B1106" t="str">
            <v>I1069</v>
          </cell>
          <cell r="C1106" t="str">
            <v>Oficial Sanitarista, Gasista</v>
          </cell>
          <cell r="D1106" t="str">
            <v>hs</v>
          </cell>
          <cell r="E1106">
            <v>2</v>
          </cell>
          <cell r="F1106">
            <v>792.42979906493497</v>
          </cell>
          <cell r="G1106">
            <v>1584.8595981298699</v>
          </cell>
          <cell r="H1106">
            <v>44044</v>
          </cell>
        </row>
        <row r="1107">
          <cell r="B1107" t="str">
            <v>I1070</v>
          </cell>
          <cell r="C1107" t="str">
            <v>Ayudante Sanitarista, Gasista</v>
          </cell>
          <cell r="D1107" t="str">
            <v>hs</v>
          </cell>
          <cell r="E1107">
            <v>2</v>
          </cell>
          <cell r="F1107">
            <v>609.15474717922052</v>
          </cell>
          <cell r="G1107">
            <v>1218.309494358441</v>
          </cell>
          <cell r="H1107">
            <v>44044</v>
          </cell>
        </row>
        <row r="1109">
          <cell r="A1109" t="str">
            <v>T1202</v>
          </cell>
          <cell r="C1109" t="str">
            <v>Griferia - Para Ducha (Mo)</v>
          </cell>
          <cell r="D1109" t="str">
            <v>u</v>
          </cell>
          <cell r="G1109">
            <v>2102.3768193662336</v>
          </cell>
          <cell r="H1109">
            <v>44044</v>
          </cell>
          <cell r="I1109" t="str">
            <v>23.5 GRIFERIAS</v>
          </cell>
        </row>
        <row r="1110">
          <cell r="B1110" t="str">
            <v>I1069</v>
          </cell>
          <cell r="C1110" t="str">
            <v>Oficial Sanitarista, Gasista</v>
          </cell>
          <cell r="D1110" t="str">
            <v>hs</v>
          </cell>
          <cell r="E1110">
            <v>1.5</v>
          </cell>
          <cell r="F1110">
            <v>792.42979906493497</v>
          </cell>
          <cell r="G1110">
            <v>1188.6446985974026</v>
          </cell>
          <cell r="H1110">
            <v>44044</v>
          </cell>
        </row>
        <row r="1111">
          <cell r="B1111" t="str">
            <v>I1070</v>
          </cell>
          <cell r="C1111" t="str">
            <v>Ayudante Sanitarista, Gasista</v>
          </cell>
          <cell r="D1111" t="str">
            <v>hs</v>
          </cell>
          <cell r="E1111">
            <v>1.5</v>
          </cell>
          <cell r="F1111">
            <v>609.15474717922052</v>
          </cell>
          <cell r="G1111">
            <v>913.73212076883078</v>
          </cell>
          <cell r="H1111">
            <v>44044</v>
          </cell>
        </row>
        <row r="1113">
          <cell r="A1113" t="str">
            <v>T1203</v>
          </cell>
          <cell r="C1113" t="str">
            <v>Esmalte Sintetico Sobre Madera</v>
          </cell>
          <cell r="D1113" t="str">
            <v>m2</v>
          </cell>
          <cell r="G1113">
            <v>798.7992100852814</v>
          </cell>
          <cell r="H1113">
            <v>44044</v>
          </cell>
          <cell r="I1113" t="str">
            <v>34 PINTURA</v>
          </cell>
        </row>
        <row r="1114">
          <cell r="B1114" t="str">
            <v>I1340</v>
          </cell>
          <cell r="C1114" t="str">
            <v>Esmalte Sintético X 4 Litros</v>
          </cell>
          <cell r="D1114" t="str">
            <v>u</v>
          </cell>
          <cell r="E1114">
            <v>7.4999999999999997E-2</v>
          </cell>
          <cell r="F1114">
            <v>1673.5536999999999</v>
          </cell>
          <cell r="G1114">
            <v>125.5165275</v>
          </cell>
          <cell r="H1114">
            <v>44044</v>
          </cell>
          <cell r="I1114" t="str">
            <v>0,3 litros/m2</v>
          </cell>
        </row>
        <row r="1115">
          <cell r="B1115" t="str">
            <v>I1341</v>
          </cell>
          <cell r="C1115" t="str">
            <v>Aguarras X 18 Litros</v>
          </cell>
          <cell r="D1115" t="str">
            <v>u</v>
          </cell>
          <cell r="E1115">
            <v>1.6666666666666666E-2</v>
          </cell>
          <cell r="F1115">
            <v>2360.3305999999998</v>
          </cell>
          <cell r="G1115">
            <v>39.33884333333333</v>
          </cell>
          <cell r="H1115">
            <v>44044</v>
          </cell>
          <cell r="I1115" t="str">
            <v>0,3 litros/m2</v>
          </cell>
        </row>
        <row r="1116">
          <cell r="B1116" t="str">
            <v>T1720</v>
          </cell>
          <cell r="C1116" t="str">
            <v>Aplicación Mano De Pintura Sobre Madera (Mo)</v>
          </cell>
          <cell r="D1116" t="str">
            <v>m2</v>
          </cell>
          <cell r="E1116">
            <v>3</v>
          </cell>
          <cell r="F1116">
            <v>211.31461308398266</v>
          </cell>
          <cell r="G1116">
            <v>633.94383925194802</v>
          </cell>
          <cell r="H1116">
            <v>44044</v>
          </cell>
          <cell r="I1116" t="str">
            <v>3 MANOS</v>
          </cell>
        </row>
        <row r="1118">
          <cell r="A1118" t="str">
            <v>T1204</v>
          </cell>
          <cell r="C1118" t="str">
            <v>Desague Cloacal - Tramo Bidet A Ppa En Pvc (Mat)</v>
          </cell>
          <cell r="D1118" t="str">
            <v>u</v>
          </cell>
          <cell r="G1118">
            <v>85.123987499999998</v>
          </cell>
          <cell r="H1118">
            <v>44044</v>
          </cell>
          <cell r="I1118" t="str">
            <v>23.2 DESAGUES CLOACALES</v>
          </cell>
        </row>
        <row r="1119">
          <cell r="B1119" t="str">
            <v>I1134</v>
          </cell>
          <cell r="C1119" t="str">
            <v>Cano Pvc 40X4 Mts (3,2) Aprob.Cloacal Iram</v>
          </cell>
          <cell r="D1119" t="str">
            <v>u</v>
          </cell>
          <cell r="E1119">
            <v>0.125</v>
          </cell>
          <cell r="F1119">
            <v>284.29750000000001</v>
          </cell>
          <cell r="G1119">
            <v>35.537187500000002</v>
          </cell>
          <cell r="H1119">
            <v>44044</v>
          </cell>
        </row>
        <row r="1120">
          <cell r="B1120" t="str">
            <v>I1138</v>
          </cell>
          <cell r="C1120" t="str">
            <v>Codo Pvc 40 A 90 Tigre Ramat (29912343)</v>
          </cell>
          <cell r="D1120" t="str">
            <v>u</v>
          </cell>
          <cell r="E1120">
            <v>2</v>
          </cell>
          <cell r="F1120">
            <v>24.793399999999998</v>
          </cell>
          <cell r="G1120">
            <v>49.586799999999997</v>
          </cell>
          <cell r="H1120">
            <v>44044</v>
          </cell>
        </row>
        <row r="1122">
          <cell r="A1122" t="str">
            <v>T1205</v>
          </cell>
          <cell r="C1122" t="str">
            <v>Desague Cloacal - Tramo Ducha A Ppa En Pvc (Mat)</v>
          </cell>
          <cell r="D1122" t="str">
            <v>u</v>
          </cell>
          <cell r="G1122">
            <v>302.09097500000001</v>
          </cell>
          <cell r="H1122">
            <v>44044</v>
          </cell>
          <cell r="I1122" t="str">
            <v>23.2 DESAGUES CLOACALES</v>
          </cell>
        </row>
        <row r="1123">
          <cell r="B1123" t="str">
            <v>I1134</v>
          </cell>
          <cell r="C1123" t="str">
            <v>Cano Pvc 40X4 Mts (3,2) Aprob.Cloacal Iram</v>
          </cell>
          <cell r="D1123" t="str">
            <v>u</v>
          </cell>
          <cell r="E1123">
            <v>0.45</v>
          </cell>
          <cell r="F1123">
            <v>284.29750000000001</v>
          </cell>
          <cell r="G1123">
            <v>127.93387500000001</v>
          </cell>
          <cell r="H1123">
            <v>44044</v>
          </cell>
        </row>
        <row r="1124">
          <cell r="B1124" t="str">
            <v>I1143</v>
          </cell>
          <cell r="C1124" t="str">
            <v>Curva Pvc 40 A 45 Tigre Ramat (29913048)</v>
          </cell>
          <cell r="D1124" t="str">
            <v>u</v>
          </cell>
          <cell r="E1124">
            <v>4</v>
          </cell>
          <cell r="F1124">
            <v>40.190100000000001</v>
          </cell>
          <cell r="G1124">
            <v>160.7604</v>
          </cell>
          <cell r="H1124">
            <v>44044</v>
          </cell>
        </row>
        <row r="1125">
          <cell r="B1125" t="str">
            <v>I1231</v>
          </cell>
          <cell r="C1125" t="str">
            <v>Tapa Pvc  40 Tigre Ramat (20215020)</v>
          </cell>
          <cell r="D1125" t="str">
            <v>u</v>
          </cell>
          <cell r="E1125">
            <v>1</v>
          </cell>
          <cell r="F1125">
            <v>13.396699999999999</v>
          </cell>
          <cell r="G1125">
            <v>13.396699999999999</v>
          </cell>
          <cell r="H1125">
            <v>44044</v>
          </cell>
        </row>
        <row r="1127">
          <cell r="A1127" t="str">
            <v>T1206</v>
          </cell>
          <cell r="C1127" t="str">
            <v>Azotado Hidrofugo Bajo Revestimiento Esp=1Cm</v>
          </cell>
          <cell r="D1127" t="str">
            <v>m2</v>
          </cell>
          <cell r="G1127">
            <v>298.64741953538959</v>
          </cell>
          <cell r="H1127">
            <v>44044</v>
          </cell>
          <cell r="I1127" t="str">
            <v>08 REVOQUES</v>
          </cell>
        </row>
        <row r="1128">
          <cell r="B1128" t="str">
            <v>I1034</v>
          </cell>
          <cell r="C1128" t="str">
            <v>Iggam Ceresita Tambor X 200 Litros</v>
          </cell>
          <cell r="D1128" t="str">
            <v>u</v>
          </cell>
          <cell r="E1128">
            <v>1.7499999999999998E-3</v>
          </cell>
          <cell r="F1128">
            <v>33.822299999999998</v>
          </cell>
          <cell r="G1128">
            <v>5.9189024999999992E-2</v>
          </cell>
          <cell r="H1128">
            <v>44044</v>
          </cell>
          <cell r="I1128" t="str">
            <v>0,35 kg/m2</v>
          </cell>
        </row>
        <row r="1129">
          <cell r="B1129" t="str">
            <v>T1025</v>
          </cell>
          <cell r="C1129" t="str">
            <v>Mortero 1:3 (Mat)</v>
          </cell>
          <cell r="D1129" t="str">
            <v>m3</v>
          </cell>
          <cell r="E1129">
            <v>0.01</v>
          </cell>
          <cell r="F1129">
            <v>6787.2010500000006</v>
          </cell>
          <cell r="G1129">
            <v>67.872010500000002</v>
          </cell>
          <cell r="H1129">
            <v>44044</v>
          </cell>
        </row>
        <row r="1130">
          <cell r="B1130" t="str">
            <v>I1004</v>
          </cell>
          <cell r="C1130" t="str">
            <v>Oficial</v>
          </cell>
          <cell r="D1130" t="str">
            <v>hs</v>
          </cell>
          <cell r="E1130">
            <v>0.3</v>
          </cell>
          <cell r="F1130">
            <v>534.76377932467528</v>
          </cell>
          <cell r="G1130">
            <v>160.42913379740259</v>
          </cell>
          <cell r="H1130">
            <v>44044</v>
          </cell>
          <cell r="I1130" t="str">
            <v>Chandias dice: 0,25 Ana 64</v>
          </cell>
        </row>
        <row r="1131">
          <cell r="B1131" t="str">
            <v>I1005</v>
          </cell>
          <cell r="C1131" t="str">
            <v>Ayudante</v>
          </cell>
          <cell r="D1131" t="str">
            <v>hs</v>
          </cell>
          <cell r="E1131">
            <v>0.15</v>
          </cell>
          <cell r="F1131">
            <v>468.58057475324659</v>
          </cell>
          <cell r="G1131">
            <v>70.287086212986992</v>
          </cell>
          <cell r="H1131">
            <v>44044</v>
          </cell>
          <cell r="I1131" t="str">
            <v>Chandias dice: 0,10 Ana 64</v>
          </cell>
        </row>
        <row r="1133">
          <cell r="A1133" t="str">
            <v>T1207</v>
          </cell>
          <cell r="C1133" t="str">
            <v>Ceramica 20X20 San Lorenzo Blanca Esmalatada</v>
          </cell>
          <cell r="D1133" t="str">
            <v>m2</v>
          </cell>
          <cell r="G1133">
            <v>819.71156370562755</v>
          </cell>
          <cell r="H1133">
            <v>42948</v>
          </cell>
          <cell r="I1133" t="str">
            <v>14 REVESTIMIENTOS</v>
          </cell>
        </row>
        <row r="1134">
          <cell r="B1134" t="str">
            <v>I1204</v>
          </cell>
          <cell r="C1134" t="str">
            <v>Ceramica Blanca 20X20 Blanca San Lorenzo</v>
          </cell>
          <cell r="D1134" t="str">
            <v>m2</v>
          </cell>
          <cell r="E1134">
            <v>1.1000000000000001</v>
          </cell>
          <cell r="F1134">
            <v>114</v>
          </cell>
          <cell r="G1134">
            <v>125.4</v>
          </cell>
          <cell r="H1134">
            <v>42948</v>
          </cell>
        </row>
        <row r="1135">
          <cell r="B1135" t="str">
            <v>T1073</v>
          </cell>
          <cell r="C1135" t="str">
            <v>Colocacion De Piezas De 20X20 Con Klaukol (Mat+Mo)</v>
          </cell>
          <cell r="D1135" t="str">
            <v>m2</v>
          </cell>
          <cell r="E1135">
            <v>1</v>
          </cell>
          <cell r="F1135">
            <v>600.5702437056276</v>
          </cell>
          <cell r="G1135">
            <v>600.5702437056276</v>
          </cell>
          <cell r="H1135">
            <v>44044</v>
          </cell>
        </row>
        <row r="1136">
          <cell r="B1136" t="str">
            <v>I1187</v>
          </cell>
          <cell r="C1136" t="str">
            <v>Klaukol Pastina P/Porcel.Marfil X 5 Kg.</v>
          </cell>
          <cell r="D1136" t="str">
            <v>bolsa</v>
          </cell>
          <cell r="E1136">
            <v>0.2</v>
          </cell>
          <cell r="F1136">
            <v>468.70659999999998</v>
          </cell>
          <cell r="G1136">
            <v>93.741320000000002</v>
          </cell>
          <cell r="H1136">
            <v>44044</v>
          </cell>
        </row>
        <row r="1138">
          <cell r="A1138" t="str">
            <v>T1208</v>
          </cell>
          <cell r="C1138" t="str">
            <v>Ch1 Y Ch2 - Cielorraso De Hormigón Visto, Tratamiento Hormigón Sin Oquedades</v>
          </cell>
          <cell r="D1138" t="str">
            <v>m2</v>
          </cell>
          <cell r="G1138">
            <v>528.90362243896095</v>
          </cell>
          <cell r="H1138">
            <v>44044</v>
          </cell>
          <cell r="I1138" t="str">
            <v>13 CIELORRASOS</v>
          </cell>
        </row>
        <row r="1139">
          <cell r="B1139" t="str">
            <v>T1013</v>
          </cell>
          <cell r="C1139" t="str">
            <v xml:space="preserve"> Mortero Mc 1:4 (Mat)</v>
          </cell>
          <cell r="D1139" t="str">
            <v>m3</v>
          </cell>
          <cell r="E1139">
            <v>5.0000000000000001E-3</v>
          </cell>
          <cell r="F1139">
            <v>5446.2890800000005</v>
          </cell>
          <cell r="G1139">
            <v>27.231445400000002</v>
          </cell>
          <cell r="H1139">
            <v>44044</v>
          </cell>
        </row>
        <row r="1140">
          <cell r="B1140" t="str">
            <v>I1004</v>
          </cell>
          <cell r="C1140" t="str">
            <v>Oficial</v>
          </cell>
          <cell r="D1140" t="str">
            <v>hs</v>
          </cell>
          <cell r="E1140">
            <v>0.5</v>
          </cell>
          <cell r="F1140">
            <v>534.76377932467528</v>
          </cell>
          <cell r="G1140">
            <v>267.38188966233764</v>
          </cell>
          <cell r="H1140">
            <v>44044</v>
          </cell>
        </row>
        <row r="1141">
          <cell r="B1141" t="str">
            <v>I1005</v>
          </cell>
          <cell r="C1141" t="str">
            <v>Ayudante</v>
          </cell>
          <cell r="D1141" t="str">
            <v>hs</v>
          </cell>
          <cell r="E1141">
            <v>0.5</v>
          </cell>
          <cell r="F1141">
            <v>468.58057475324659</v>
          </cell>
          <cell r="G1141">
            <v>234.2902873766233</v>
          </cell>
          <cell r="H1141">
            <v>44044</v>
          </cell>
        </row>
        <row r="1143">
          <cell r="A1143" t="str">
            <v>T1209</v>
          </cell>
          <cell r="C1143" t="str">
            <v>Contrapiso De Hormigón H30 Espesor 12 Cm Con Malla De 8 Mm Cada 15 Cm</v>
          </cell>
          <cell r="D1143" t="str">
            <v>m2</v>
          </cell>
          <cell r="G1143">
            <v>2030.8272746196249</v>
          </cell>
          <cell r="H1143">
            <v>44044</v>
          </cell>
          <cell r="I1143" t="str">
            <v>09 CONTRAPISOS</v>
          </cell>
        </row>
        <row r="1144">
          <cell r="B1144" t="str">
            <v>I1019</v>
          </cell>
          <cell r="C1144" t="str">
            <v>Hormigon Elaborado H30</v>
          </cell>
          <cell r="D1144" t="str">
            <v>m3</v>
          </cell>
          <cell r="E1144">
            <v>0.12</v>
          </cell>
          <cell r="F1144">
            <v>6320</v>
          </cell>
          <cell r="G1144">
            <v>758.4</v>
          </cell>
          <cell r="H1144">
            <v>44044</v>
          </cell>
        </row>
        <row r="1145">
          <cell r="B1145" t="str">
            <v>T1288</v>
          </cell>
          <cell r="C1145" t="str">
            <v>Ejecución De Contrapiso Sobre Terreno Natural Esp 12 Cm (Mo)</v>
          </cell>
          <cell r="D1145" t="str">
            <v>m2</v>
          </cell>
          <cell r="E1145">
            <v>1</v>
          </cell>
          <cell r="F1145">
            <v>602.00661244675314</v>
          </cell>
          <cell r="G1145">
            <v>602.00661244675314</v>
          </cell>
          <cell r="H1145">
            <v>44044</v>
          </cell>
        </row>
        <row r="1146">
          <cell r="B1146" t="str">
            <v>I1005</v>
          </cell>
          <cell r="C1146" t="str">
            <v>Ayudante</v>
          </cell>
          <cell r="D1146" t="str">
            <v>hs</v>
          </cell>
          <cell r="E1146">
            <v>0.2</v>
          </cell>
          <cell r="F1146">
            <v>468.58057475324659</v>
          </cell>
          <cell r="G1146">
            <v>93.716114950649327</v>
          </cell>
          <cell r="H1146">
            <v>44044</v>
          </cell>
        </row>
        <row r="1147">
          <cell r="B1147" t="str">
            <v>I1423</v>
          </cell>
          <cell r="C1147" t="str">
            <v>Malla 15X15 8 Mm 6 X 2.40 Mts. (14,4 M2)</v>
          </cell>
          <cell r="D1147" t="str">
            <v>u</v>
          </cell>
          <cell r="E1147">
            <v>7.6388888888888895E-2</v>
          </cell>
          <cell r="F1147">
            <v>7549.5868</v>
          </cell>
          <cell r="G1147">
            <v>576.70454722222223</v>
          </cell>
          <cell r="H1147">
            <v>44044</v>
          </cell>
          <cell r="I1147" t="str">
            <v>1,10 m2/m2</v>
          </cell>
        </row>
        <row r="1149">
          <cell r="A1149" t="str">
            <v>T1210</v>
          </cell>
          <cell r="C1149" t="str">
            <v>Montante (Subida O Bajada) De Agua Fria Acqua 1"</v>
          </cell>
          <cell r="D1149" t="str">
            <v>ml</v>
          </cell>
          <cell r="G1149">
            <v>447.16102419948038</v>
          </cell>
          <cell r="H1149">
            <v>42979</v>
          </cell>
          <cell r="I1149" t="str">
            <v>23.1 AGUA FRIA Y CALIENTE</v>
          </cell>
        </row>
        <row r="1150">
          <cell r="B1150" t="str">
            <v>T1187</v>
          </cell>
          <cell r="C1150" t="str">
            <v>Apertura De Canaleta En Muro De Ladrillo Hueco 7X 5 Cm</v>
          </cell>
          <cell r="D1150" t="str">
            <v>ml</v>
          </cell>
          <cell r="E1150">
            <v>1</v>
          </cell>
          <cell r="F1150">
            <v>93.716114950649327</v>
          </cell>
          <cell r="G1150">
            <v>93.716114950649327</v>
          </cell>
          <cell r="H1150">
            <v>44044</v>
          </cell>
        </row>
        <row r="1151">
          <cell r="B1151" t="str">
            <v>I1094</v>
          </cell>
          <cell r="C1151" t="str">
            <v>Cano Acqua System Pn-12 32 Agua Fria (1")</v>
          </cell>
          <cell r="D1151" t="str">
            <v>tira</v>
          </cell>
          <cell r="E1151">
            <v>0.25</v>
          </cell>
          <cell r="F1151">
            <v>268.88</v>
          </cell>
          <cell r="G1151">
            <v>67.22</v>
          </cell>
          <cell r="H1151">
            <v>42979</v>
          </cell>
          <cell r="I1151" t="str">
            <v>ENTRADA, SUBIDA Y BAJADA</v>
          </cell>
        </row>
        <row r="1152">
          <cell r="B1152" t="str">
            <v>I1179</v>
          </cell>
          <cell r="C1152" t="str">
            <v>Codo De 32 A 45 Acqua System (1")</v>
          </cell>
          <cell r="D1152" t="str">
            <v>u</v>
          </cell>
          <cell r="E1152">
            <v>0.2</v>
          </cell>
          <cell r="F1152">
            <v>29.54</v>
          </cell>
          <cell r="G1152">
            <v>5.9080000000000004</v>
          </cell>
          <cell r="H1152">
            <v>42979</v>
          </cell>
        </row>
        <row r="1153">
          <cell r="B1153" t="str">
            <v>I1069</v>
          </cell>
          <cell r="C1153" t="str">
            <v>Oficial Sanitarista, Gasista</v>
          </cell>
          <cell r="D1153" t="str">
            <v>hs</v>
          </cell>
          <cell r="E1153">
            <v>0.2</v>
          </cell>
          <cell r="F1153">
            <v>792.42979906493497</v>
          </cell>
          <cell r="G1153">
            <v>158.48595981298701</v>
          </cell>
          <cell r="H1153">
            <v>44044</v>
          </cell>
          <cell r="I1153" t="str">
            <v>COLOCACION DE CAÑO EN MURO</v>
          </cell>
        </row>
        <row r="1154">
          <cell r="B1154" t="str">
            <v>I1070</v>
          </cell>
          <cell r="C1154" t="str">
            <v>Ayudante Sanitarista, Gasista</v>
          </cell>
          <cell r="D1154" t="str">
            <v>hs</v>
          </cell>
          <cell r="E1154">
            <v>0.2</v>
          </cell>
          <cell r="F1154">
            <v>609.15474717922052</v>
          </cell>
          <cell r="G1154">
            <v>121.8309494358441</v>
          </cell>
          <cell r="H1154">
            <v>44044</v>
          </cell>
          <cell r="I1154" t="str">
            <v>COLOCACION DE CAÑO EN MURO</v>
          </cell>
        </row>
        <row r="1156">
          <cell r="A1156" t="str">
            <v>T1211</v>
          </cell>
          <cell r="C1156" t="str">
            <v xml:space="preserve">Desague Cloacal - Cocina-Lavadero </v>
          </cell>
          <cell r="D1156" t="str">
            <v>u</v>
          </cell>
          <cell r="G1156">
            <v>7757.8651939766223</v>
          </cell>
          <cell r="H1156">
            <v>44044</v>
          </cell>
          <cell r="I1156" t="str">
            <v>23.2 DESAGUES CLOACALES</v>
          </cell>
        </row>
        <row r="1157">
          <cell r="B1157" t="str">
            <v>T1188</v>
          </cell>
          <cell r="C1157" t="str">
            <v>Desague De Pileta De Cocina A Boca De Acceso (Mat)</v>
          </cell>
          <cell r="D1157" t="str">
            <v>u</v>
          </cell>
          <cell r="E1157">
            <v>1</v>
          </cell>
          <cell r="F1157">
            <v>1194.708779</v>
          </cell>
          <cell r="G1157">
            <v>1194.708779</v>
          </cell>
          <cell r="H1157">
            <v>44044</v>
          </cell>
        </row>
        <row r="1158">
          <cell r="B1158" t="str">
            <v>T1189</v>
          </cell>
          <cell r="C1158" t="str">
            <v>Desague De Pileta De Lavar A Ppa  (Mat)</v>
          </cell>
          <cell r="D1158" t="str">
            <v>u</v>
          </cell>
          <cell r="E1158">
            <v>1</v>
          </cell>
          <cell r="F1158">
            <v>209.78516250000001</v>
          </cell>
          <cell r="G1158">
            <v>209.78516250000001</v>
          </cell>
          <cell r="H1158">
            <v>44044</v>
          </cell>
        </row>
        <row r="1159">
          <cell r="B1159" t="str">
            <v>T1190</v>
          </cell>
          <cell r="C1159" t="str">
            <v>Desague De Lavarropa A Ppa (Mat)</v>
          </cell>
          <cell r="D1159" t="str">
            <v>u</v>
          </cell>
          <cell r="E1159">
            <v>1</v>
          </cell>
          <cell r="F1159">
            <v>209.78516250000001</v>
          </cell>
          <cell r="G1159">
            <v>209.78516250000001</v>
          </cell>
          <cell r="H1159">
            <v>44044</v>
          </cell>
        </row>
        <row r="1160">
          <cell r="B1160" t="str">
            <v>T1191</v>
          </cell>
          <cell r="C1160" t="str">
            <v>Desague De Ppa A Boca De Acceso (Mat)</v>
          </cell>
          <cell r="D1160" t="str">
            <v>u</v>
          </cell>
          <cell r="E1160">
            <v>1</v>
          </cell>
          <cell r="F1160">
            <v>290.14046500000001</v>
          </cell>
          <cell r="G1160">
            <v>290.14046500000001</v>
          </cell>
          <cell r="H1160">
            <v>44044</v>
          </cell>
        </row>
        <row r="1161">
          <cell r="B1161" t="str">
            <v>T1192</v>
          </cell>
          <cell r="C1161" t="str">
            <v>Desague De Boca De Acceso A Cdv (Mat)</v>
          </cell>
          <cell r="D1161" t="str">
            <v>u</v>
          </cell>
          <cell r="E1161">
            <v>1</v>
          </cell>
          <cell r="F1161">
            <v>247.10744</v>
          </cell>
          <cell r="G1161">
            <v>247.10744</v>
          </cell>
          <cell r="H1161">
            <v>44044</v>
          </cell>
        </row>
        <row r="1162">
          <cell r="B1162" t="str">
            <v>T1632</v>
          </cell>
          <cell r="C1162" t="str">
            <v>Desague Cloacal - Cocina Lavadero (Mo)</v>
          </cell>
          <cell r="D1162" t="str">
            <v>u</v>
          </cell>
          <cell r="E1162">
            <v>1</v>
          </cell>
          <cell r="F1162">
            <v>5606.338184976622</v>
          </cell>
          <cell r="G1162">
            <v>5606.338184976622</v>
          </cell>
          <cell r="H1162">
            <v>44044</v>
          </cell>
        </row>
        <row r="1164">
          <cell r="A1164" t="str">
            <v>T1212</v>
          </cell>
          <cell r="C1164" t="str">
            <v>Desague Cloacal - Toillete</v>
          </cell>
          <cell r="D1164" t="str">
            <v>u</v>
          </cell>
          <cell r="G1164">
            <v>6227.8322762324669</v>
          </cell>
          <cell r="H1164">
            <v>44044</v>
          </cell>
          <cell r="I1164" t="str">
            <v>23.2 DESAGUES CLOACALES</v>
          </cell>
        </row>
        <row r="1165">
          <cell r="B1165" t="str">
            <v>T1193</v>
          </cell>
          <cell r="C1165" t="str">
            <v>Desague Cloacal - Tramo Lavatorio A Ppa En Pvc (Mat)</v>
          </cell>
          <cell r="D1165" t="str">
            <v>u</v>
          </cell>
          <cell r="E1165">
            <v>1</v>
          </cell>
          <cell r="F1165">
            <v>367.16535000000005</v>
          </cell>
          <cell r="G1165">
            <v>367.16535000000005</v>
          </cell>
          <cell r="H1165">
            <v>44044</v>
          </cell>
        </row>
        <row r="1166">
          <cell r="B1166" t="str">
            <v>T1194</v>
          </cell>
          <cell r="C1166" t="str">
            <v>Desague Cloacal - Tramo Ppa A Ramal De Inodoro En Pvc (Mat)</v>
          </cell>
          <cell r="D1166" t="str">
            <v>u</v>
          </cell>
          <cell r="E1166">
            <v>1</v>
          </cell>
          <cell r="F1166">
            <v>484.68593750000002</v>
          </cell>
          <cell r="G1166">
            <v>484.68593750000002</v>
          </cell>
          <cell r="H1166">
            <v>44044</v>
          </cell>
        </row>
        <row r="1167">
          <cell r="B1167" t="str">
            <v>T1195</v>
          </cell>
          <cell r="C1167" t="str">
            <v>Desague Cloacal - Tramo De Inodoro A Cdv En Pvc (Mat)</v>
          </cell>
          <cell r="D1167" t="str">
            <v>u</v>
          </cell>
          <cell r="E1167">
            <v>1</v>
          </cell>
          <cell r="F1167">
            <v>1171.2273499999999</v>
          </cell>
          <cell r="G1167">
            <v>1171.2273499999999</v>
          </cell>
          <cell r="H1167">
            <v>44044</v>
          </cell>
        </row>
        <row r="1168">
          <cell r="B1168" t="str">
            <v>T1634</v>
          </cell>
          <cell r="C1168" t="str">
            <v>Desague Cloacal - Toillete (Mo)</v>
          </cell>
          <cell r="D1168" t="str">
            <v>u</v>
          </cell>
          <cell r="E1168">
            <v>1</v>
          </cell>
          <cell r="F1168">
            <v>4204.7536387324672</v>
          </cell>
          <cell r="G1168">
            <v>4204.7536387324672</v>
          </cell>
          <cell r="H1168">
            <v>44044</v>
          </cell>
        </row>
        <row r="1170">
          <cell r="A1170" t="str">
            <v>T1213</v>
          </cell>
          <cell r="C1170" t="str">
            <v>Cañería Cloacal Principal Pvc 110 Mm Incluye Excavación Relleno Y Ramales</v>
          </cell>
          <cell r="D1170" t="str">
            <v>ml</v>
          </cell>
          <cell r="G1170">
            <v>3589.7066653795505</v>
          </cell>
          <cell r="H1170">
            <v>44044</v>
          </cell>
          <cell r="I1170" t="str">
            <v>23.2 DESAGUES CLOACALES</v>
          </cell>
        </row>
        <row r="1171">
          <cell r="B1171" t="str">
            <v>T1003</v>
          </cell>
          <cell r="C1171" t="str">
            <v>Excavación Manual De Zanjas Y Pozos (Mo)</v>
          </cell>
          <cell r="D1171" t="str">
            <v>m3</v>
          </cell>
          <cell r="E1171">
            <v>0.48</v>
          </cell>
          <cell r="F1171">
            <v>1874.3222990129864</v>
          </cell>
          <cell r="G1171">
            <v>899.67470352623343</v>
          </cell>
          <cell r="H1171">
            <v>44044</v>
          </cell>
        </row>
        <row r="1172">
          <cell r="B1172" t="str">
            <v>T1522</v>
          </cell>
          <cell r="C1172" t="str">
            <v>Relleno Y Compactación Con Suelo Seleccionado Con Compactador Manual</v>
          </cell>
          <cell r="D1172" t="str">
            <v>m3</v>
          </cell>
          <cell r="E1172">
            <v>0.57599999999999996</v>
          </cell>
          <cell r="F1172">
            <v>1601.0694715436834</v>
          </cell>
          <cell r="G1172">
            <v>922.21601560916156</v>
          </cell>
          <cell r="H1172">
            <v>44044</v>
          </cell>
        </row>
        <row r="1173">
          <cell r="B1173" t="str">
            <v>I1137</v>
          </cell>
          <cell r="C1173" t="str">
            <v>Cano Pvc 110X4 Mts (3,2) Aprob.Cloacal Iram</v>
          </cell>
          <cell r="D1173" t="str">
            <v>u</v>
          </cell>
          <cell r="E1173">
            <v>0.25</v>
          </cell>
          <cell r="F1173">
            <v>1235.5372</v>
          </cell>
          <cell r="G1173">
            <v>308.8843</v>
          </cell>
          <cell r="H1173">
            <v>44044</v>
          </cell>
        </row>
        <row r="1174">
          <cell r="B1174" t="str">
            <v>I1183</v>
          </cell>
          <cell r="C1174" t="str">
            <v>Ramal Pvc 110X110 A 45 Tigre Ramat (29916110)</v>
          </cell>
          <cell r="D1174" t="str">
            <v>u</v>
          </cell>
          <cell r="E1174">
            <v>0.25</v>
          </cell>
          <cell r="F1174">
            <v>229.38839999999999</v>
          </cell>
          <cell r="G1174">
            <v>57.347099999999998</v>
          </cell>
          <cell r="H1174">
            <v>44044</v>
          </cell>
        </row>
        <row r="1175">
          <cell r="B1175" t="str">
            <v>I1069</v>
          </cell>
          <cell r="C1175" t="str">
            <v>Oficial Sanitarista, Gasista</v>
          </cell>
          <cell r="D1175" t="str">
            <v>hs</v>
          </cell>
          <cell r="E1175">
            <v>1</v>
          </cell>
          <cell r="F1175">
            <v>792.42979906493497</v>
          </cell>
          <cell r="G1175">
            <v>792.42979906493497</v>
          </cell>
          <cell r="H1175">
            <v>44044</v>
          </cell>
        </row>
        <row r="1176">
          <cell r="B1176" t="str">
            <v>I1070</v>
          </cell>
          <cell r="C1176" t="str">
            <v>Ayudante Sanitarista, Gasista</v>
          </cell>
          <cell r="D1176" t="str">
            <v>hs</v>
          </cell>
          <cell r="E1176">
            <v>1</v>
          </cell>
          <cell r="F1176">
            <v>609.15474717922052</v>
          </cell>
          <cell r="G1176">
            <v>609.15474717922052</v>
          </cell>
          <cell r="H1176">
            <v>44044</v>
          </cell>
        </row>
        <row r="1178">
          <cell r="A1178" t="str">
            <v>T1214</v>
          </cell>
          <cell r="C1178" t="str">
            <v>Inodoro, Mochila Y Asiento Plastico</v>
          </cell>
          <cell r="D1178" t="str">
            <v>u</v>
          </cell>
          <cell r="G1178">
            <v>15642.63036561039</v>
          </cell>
          <cell r="H1178">
            <v>44044</v>
          </cell>
          <cell r="I1178" t="str">
            <v>23.4 ARTEFACTOS SANITARIOS</v>
          </cell>
        </row>
        <row r="1179">
          <cell r="B1179" t="str">
            <v>I1216</v>
          </cell>
          <cell r="C1179" t="str">
            <v>Ferrum Inodoro Largo Andino Blanco Ialm</v>
          </cell>
          <cell r="D1179" t="str">
            <v>u</v>
          </cell>
          <cell r="E1179">
            <v>1</v>
          </cell>
          <cell r="F1179">
            <v>4937.5784999999996</v>
          </cell>
          <cell r="G1179">
            <v>4937.5784999999996</v>
          </cell>
          <cell r="H1179">
            <v>44044</v>
          </cell>
        </row>
        <row r="1180">
          <cell r="B1180" t="str">
            <v>I1234</v>
          </cell>
          <cell r="C1180" t="str">
            <v>Asiento P/Inodoro Blanco Tigre</v>
          </cell>
          <cell r="D1180" t="str">
            <v>u</v>
          </cell>
          <cell r="E1180">
            <v>1</v>
          </cell>
          <cell r="F1180">
            <v>3004.1322</v>
          </cell>
          <cell r="G1180">
            <v>3004.1322</v>
          </cell>
          <cell r="H1180">
            <v>44044</v>
          </cell>
        </row>
        <row r="1181">
          <cell r="B1181" t="str">
            <v>I1894</v>
          </cell>
          <cell r="C1181" t="str">
            <v>Mochila Para Inodoro Deposito Baño Apoyo Ferrum Andina 6 Litros</v>
          </cell>
          <cell r="D1181" t="str">
            <v>u</v>
          </cell>
          <cell r="E1181">
            <v>1</v>
          </cell>
          <cell r="F1181">
            <v>4171.0744000000004</v>
          </cell>
          <cell r="G1181">
            <v>4171.0744000000004</v>
          </cell>
          <cell r="H1181">
            <v>44044</v>
          </cell>
        </row>
        <row r="1182">
          <cell r="B1182" t="str">
            <v>T1196</v>
          </cell>
          <cell r="C1182" t="str">
            <v>Colocacion De Inodoro (Mo)</v>
          </cell>
          <cell r="D1182" t="str">
            <v>u</v>
          </cell>
          <cell r="E1182">
            <v>1</v>
          </cell>
          <cell r="F1182">
            <v>2128.2607193662334</v>
          </cell>
          <cell r="G1182">
            <v>2128.2607193662334</v>
          </cell>
          <cell r="H1182">
            <v>44044</v>
          </cell>
        </row>
        <row r="1183">
          <cell r="B1183" t="str">
            <v>T1756</v>
          </cell>
          <cell r="C1183" t="str">
            <v>Colocación De Mochila Para Inodoro (Mo)</v>
          </cell>
          <cell r="D1183" t="str">
            <v>u</v>
          </cell>
          <cell r="E1183">
            <v>1</v>
          </cell>
          <cell r="F1183">
            <v>1401.5845462441555</v>
          </cell>
          <cell r="G1183">
            <v>1401.5845462441555</v>
          </cell>
          <cell r="H1183">
            <v>44044</v>
          </cell>
        </row>
        <row r="1185">
          <cell r="A1185" t="str">
            <v>T1215</v>
          </cell>
          <cell r="C1185" t="str">
            <v>Artefacto Bidet</v>
          </cell>
          <cell r="D1185" t="str">
            <v>u</v>
          </cell>
          <cell r="G1185">
            <v>5615.5665193662335</v>
          </cell>
          <cell r="H1185">
            <v>44044</v>
          </cell>
          <cell r="I1185" t="str">
            <v>23.4 ARTEFACTOS SANITARIOS</v>
          </cell>
        </row>
        <row r="1186">
          <cell r="B1186" t="str">
            <v>T1197</v>
          </cell>
          <cell r="C1186" t="str">
            <v>Colocacion De Bidet (Mo)</v>
          </cell>
          <cell r="D1186" t="str">
            <v>u</v>
          </cell>
          <cell r="E1186">
            <v>1</v>
          </cell>
          <cell r="F1186">
            <v>2128.2607193662334</v>
          </cell>
          <cell r="G1186">
            <v>2128.2607193662334</v>
          </cell>
          <cell r="H1186">
            <v>44044</v>
          </cell>
        </row>
        <row r="1187">
          <cell r="B1187" t="str">
            <v>I1217</v>
          </cell>
          <cell r="C1187" t="str">
            <v>Ferrum Bidet Andina 1Ag.Blanco Bea1B</v>
          </cell>
          <cell r="D1187" t="str">
            <v>u</v>
          </cell>
          <cell r="E1187">
            <v>1</v>
          </cell>
          <cell r="F1187">
            <v>3487.3058000000001</v>
          </cell>
          <cell r="G1187">
            <v>3487.3058000000001</v>
          </cell>
          <cell r="H1187">
            <v>44044</v>
          </cell>
        </row>
        <row r="1189">
          <cell r="A1189" t="str">
            <v>T1216</v>
          </cell>
          <cell r="C1189" t="str">
            <v xml:space="preserve">Artefacto Lavatorio De Colgar </v>
          </cell>
          <cell r="D1189" t="str">
            <v>u</v>
          </cell>
          <cell r="G1189">
            <v>6553.6116369953243</v>
          </cell>
          <cell r="H1189">
            <v>42979</v>
          </cell>
          <cell r="I1189" t="str">
            <v>23.4 ARTEFACTOS SANITARIOS</v>
          </cell>
        </row>
        <row r="1190">
          <cell r="B1190" t="str">
            <v>T1198</v>
          </cell>
          <cell r="C1190" t="str">
            <v>Colocación De Lavatorio De Colgar (Mo)</v>
          </cell>
          <cell r="D1190" t="str">
            <v>u</v>
          </cell>
          <cell r="E1190">
            <v>1</v>
          </cell>
          <cell r="F1190">
            <v>1147.1515369953245</v>
          </cell>
          <cell r="G1190">
            <v>1147.1515369953245</v>
          </cell>
          <cell r="H1190">
            <v>44044</v>
          </cell>
        </row>
        <row r="1191">
          <cell r="B1191" t="str">
            <v>I1237</v>
          </cell>
          <cell r="C1191" t="str">
            <v>Descarga Lavatorio 40X40 Cromo</v>
          </cell>
          <cell r="D1191" t="str">
            <v>u</v>
          </cell>
          <cell r="E1191">
            <v>1</v>
          </cell>
          <cell r="F1191">
            <v>643.27</v>
          </cell>
          <cell r="G1191">
            <v>643.27</v>
          </cell>
          <cell r="H1191">
            <v>42979</v>
          </cell>
        </row>
        <row r="1192">
          <cell r="B1192" t="str">
            <v>I1218</v>
          </cell>
          <cell r="C1192" t="str">
            <v>Lavatorio + Columna Blanco Ferrum Andina</v>
          </cell>
          <cell r="D1192" t="str">
            <v>u</v>
          </cell>
          <cell r="E1192">
            <v>1</v>
          </cell>
          <cell r="F1192">
            <v>4763.1900999999998</v>
          </cell>
          <cell r="G1192">
            <v>4763.1900999999998</v>
          </cell>
          <cell r="H1192">
            <v>44044</v>
          </cell>
        </row>
        <row r="1194">
          <cell r="A1194" t="str">
            <v>T1217</v>
          </cell>
          <cell r="C1194" t="str">
            <v>Artefacto Bañera (Provision Y Colocación)</v>
          </cell>
          <cell r="D1194" t="str">
            <v>u</v>
          </cell>
          <cell r="G1194">
            <v>16870.136068488311</v>
          </cell>
          <cell r="H1194">
            <v>44044</v>
          </cell>
          <cell r="I1194" t="str">
            <v>23 INSTALACIÓN SANITARIA</v>
          </cell>
        </row>
        <row r="1195">
          <cell r="B1195" t="str">
            <v>T1199</v>
          </cell>
          <cell r="C1195" t="str">
            <v>Colocacion De Bañera (Mo)</v>
          </cell>
          <cell r="D1195" t="str">
            <v>u</v>
          </cell>
          <cell r="E1195">
            <v>1</v>
          </cell>
          <cell r="F1195">
            <v>3086.6401684883108</v>
          </cell>
          <cell r="G1195">
            <v>3086.6401684883108</v>
          </cell>
          <cell r="H1195">
            <v>44044</v>
          </cell>
        </row>
        <row r="1196">
          <cell r="B1196" t="str">
            <v>I1219</v>
          </cell>
          <cell r="C1196" t="str">
            <v>Bañera De Chapa 1.40X0.70X0.36 Blanca Bo14C</v>
          </cell>
          <cell r="D1196" t="str">
            <v>u</v>
          </cell>
          <cell r="E1196">
            <v>1</v>
          </cell>
          <cell r="F1196">
            <v>12352.9174</v>
          </cell>
          <cell r="G1196">
            <v>12352.9174</v>
          </cell>
          <cell r="H1196">
            <v>44044</v>
          </cell>
        </row>
        <row r="1197">
          <cell r="B1197" t="str">
            <v>I1236</v>
          </cell>
          <cell r="C1197" t="str">
            <v>Sopapa Bañera A Codo 40Mm (4099) Bce.Pulida</v>
          </cell>
          <cell r="D1197" t="str">
            <v>u</v>
          </cell>
          <cell r="E1197">
            <v>1</v>
          </cell>
          <cell r="F1197">
            <v>1430.5785000000001</v>
          </cell>
          <cell r="G1197">
            <v>1430.5785000000001</v>
          </cell>
          <cell r="H1197">
            <v>44044</v>
          </cell>
        </row>
        <row r="1199">
          <cell r="A1199" t="str">
            <v>T1218</v>
          </cell>
          <cell r="C1199" t="str">
            <v>Griferia - Para Pileta De Cocina (Provision Y Colocacion)</v>
          </cell>
          <cell r="D1199" t="str">
            <v>u</v>
          </cell>
          <cell r="G1199">
            <v>2672.4045462441554</v>
          </cell>
          <cell r="H1199">
            <v>42979</v>
          </cell>
          <cell r="I1199" t="str">
            <v>23.5 GRIFERIAS</v>
          </cell>
        </row>
        <row r="1200">
          <cell r="B1200" t="str">
            <v>I1223</v>
          </cell>
          <cell r="C1200" t="str">
            <v>Fv 413/B2P Cr Mesada Cocina</v>
          </cell>
          <cell r="D1200" t="str">
            <v>u</v>
          </cell>
          <cell r="E1200">
            <v>1</v>
          </cell>
          <cell r="F1200">
            <v>1270.82</v>
          </cell>
          <cell r="G1200">
            <v>1270.82</v>
          </cell>
          <cell r="H1200">
            <v>42979</v>
          </cell>
        </row>
        <row r="1201">
          <cell r="B1201" t="str">
            <v>T1200</v>
          </cell>
          <cell r="C1201" t="str">
            <v>Griferia - Para Lavatorio O Pileta De Cocina (Mo)</v>
          </cell>
          <cell r="D1201" t="str">
            <v>u</v>
          </cell>
          <cell r="E1201">
            <v>1</v>
          </cell>
          <cell r="F1201">
            <v>1401.5845462441555</v>
          </cell>
          <cell r="G1201">
            <v>1401.5845462441555</v>
          </cell>
          <cell r="H1201">
            <v>44044</v>
          </cell>
        </row>
        <row r="1203">
          <cell r="A1203" t="str">
            <v>T1219</v>
          </cell>
          <cell r="C1203" t="str">
            <v>Griferia - Para Bidet (Provision Y Colocacion)</v>
          </cell>
          <cell r="D1203" t="str">
            <v>u</v>
          </cell>
          <cell r="G1203">
            <v>7271.4790924883109</v>
          </cell>
          <cell r="H1203">
            <v>42979</v>
          </cell>
          <cell r="I1203" t="str">
            <v>23.5 GRIFERIAS</v>
          </cell>
        </row>
        <row r="1204">
          <cell r="B1204" t="str">
            <v>I1221</v>
          </cell>
          <cell r="C1204" t="str">
            <v>Fv 295/C3 Cr Bidet Triades</v>
          </cell>
          <cell r="D1204" t="str">
            <v>u</v>
          </cell>
          <cell r="E1204">
            <v>1</v>
          </cell>
          <cell r="F1204">
            <v>4289.53</v>
          </cell>
          <cell r="G1204">
            <v>4289.53</v>
          </cell>
          <cell r="H1204">
            <v>42979</v>
          </cell>
        </row>
        <row r="1205">
          <cell r="B1205" t="str">
            <v>I1203</v>
          </cell>
          <cell r="C1205" t="str">
            <v>Fv 261 D20-13-30 Flexible Ac.Inox.Sin Roseta</v>
          </cell>
          <cell r="D1205" t="str">
            <v>u</v>
          </cell>
          <cell r="E1205">
            <v>2</v>
          </cell>
          <cell r="F1205">
            <v>89.39</v>
          </cell>
          <cell r="G1205">
            <v>178.78</v>
          </cell>
          <cell r="H1205">
            <v>42979</v>
          </cell>
        </row>
        <row r="1206">
          <cell r="B1206" t="str">
            <v>T1201</v>
          </cell>
          <cell r="C1206" t="str">
            <v>Griferia - Para Bidet (Mo)</v>
          </cell>
          <cell r="D1206" t="str">
            <v>u</v>
          </cell>
          <cell r="E1206">
            <v>1</v>
          </cell>
          <cell r="F1206">
            <v>2803.169092488311</v>
          </cell>
          <cell r="G1206">
            <v>2803.169092488311</v>
          </cell>
          <cell r="H1206">
            <v>44044</v>
          </cell>
        </row>
        <row r="1208">
          <cell r="A1208" t="str">
            <v>T1220</v>
          </cell>
          <cell r="C1208" t="str">
            <v>Griferia - Para Lavatorio (Provision Y Colocacion)</v>
          </cell>
          <cell r="D1208" t="str">
            <v>u</v>
          </cell>
          <cell r="G1208">
            <v>5750.0045462441558</v>
          </cell>
          <cell r="H1208">
            <v>42979</v>
          </cell>
          <cell r="I1208" t="str">
            <v>23.5 GRIFERIAS</v>
          </cell>
        </row>
        <row r="1209">
          <cell r="B1209" t="str">
            <v>I1220</v>
          </cell>
          <cell r="C1209" t="str">
            <v>Fv 0207/87.1.0 R Cr Pico Lavatorio Completo L.87</v>
          </cell>
          <cell r="D1209" t="str">
            <v>u</v>
          </cell>
          <cell r="E1209">
            <v>1</v>
          </cell>
          <cell r="F1209">
            <v>4169.6400000000003</v>
          </cell>
          <cell r="G1209">
            <v>4169.6400000000003</v>
          </cell>
          <cell r="H1209">
            <v>42979</v>
          </cell>
        </row>
        <row r="1210">
          <cell r="B1210" t="str">
            <v>I1203</v>
          </cell>
          <cell r="C1210" t="str">
            <v>Fv 261 D20-13-30 Flexible Ac.Inox.Sin Roseta</v>
          </cell>
          <cell r="D1210" t="str">
            <v>u</v>
          </cell>
          <cell r="E1210">
            <v>2</v>
          </cell>
          <cell r="F1210">
            <v>89.39</v>
          </cell>
          <cell r="G1210">
            <v>178.78</v>
          </cell>
          <cell r="H1210">
            <v>42979</v>
          </cell>
        </row>
        <row r="1211">
          <cell r="B1211" t="str">
            <v>T1200</v>
          </cell>
          <cell r="C1211" t="str">
            <v>Griferia - Para Lavatorio O Pileta De Cocina (Mo)</v>
          </cell>
          <cell r="D1211" t="str">
            <v>u</v>
          </cell>
          <cell r="E1211">
            <v>1</v>
          </cell>
          <cell r="F1211">
            <v>1401.5845462441555</v>
          </cell>
          <cell r="G1211">
            <v>1401.5845462441555</v>
          </cell>
          <cell r="H1211">
            <v>44044</v>
          </cell>
        </row>
        <row r="1213">
          <cell r="A1213" t="str">
            <v>T1221</v>
          </cell>
          <cell r="C1213" t="str">
            <v>Griferia - Para Ducha (Provision Y Colocacion)</v>
          </cell>
          <cell r="D1213" t="str">
            <v>u</v>
          </cell>
          <cell r="G1213">
            <v>3926.1368193662338</v>
          </cell>
          <cell r="H1213">
            <v>42979</v>
          </cell>
          <cell r="I1213" t="str">
            <v>23.5 GRIFERIAS</v>
          </cell>
        </row>
        <row r="1214">
          <cell r="B1214" t="str">
            <v>I1222</v>
          </cell>
          <cell r="C1214" t="str">
            <v>Fv 103/B1P Cr Ducha C/Transf. Arizona Plus</v>
          </cell>
          <cell r="D1214" t="str">
            <v>u</v>
          </cell>
          <cell r="E1214">
            <v>1</v>
          </cell>
          <cell r="F1214">
            <v>1823.76</v>
          </cell>
          <cell r="G1214">
            <v>1823.76</v>
          </cell>
          <cell r="H1214">
            <v>42979</v>
          </cell>
        </row>
        <row r="1215">
          <cell r="B1215" t="str">
            <v>T1202</v>
          </cell>
          <cell r="C1215" t="str">
            <v>Griferia - Para Ducha (Mo)</v>
          </cell>
          <cell r="D1215" t="str">
            <v>u</v>
          </cell>
          <cell r="E1215">
            <v>1</v>
          </cell>
          <cell r="F1215">
            <v>2102.3768193662336</v>
          </cell>
          <cell r="G1215">
            <v>2102.3768193662336</v>
          </cell>
          <cell r="H1215">
            <v>44044</v>
          </cell>
        </row>
        <row r="1217">
          <cell r="A1217" t="str">
            <v>T1222</v>
          </cell>
          <cell r="C1217" t="str">
            <v>Embudo De Hf 20X20 (Provision Y Colocación)</v>
          </cell>
          <cell r="D1217" t="str">
            <v>u</v>
          </cell>
          <cell r="G1217">
            <v>2866.1507567441554</v>
          </cell>
          <cell r="H1217">
            <v>44044</v>
          </cell>
          <cell r="I1217" t="str">
            <v>23.3 DESGUES PLUVIALES</v>
          </cell>
        </row>
        <row r="1218">
          <cell r="B1218" t="str">
            <v>I1241</v>
          </cell>
          <cell r="C1218" t="str">
            <v>Embudo Vertical H.F. 100 Reja 20X20</v>
          </cell>
          <cell r="D1218" t="str">
            <v>u</v>
          </cell>
          <cell r="E1218">
            <v>1</v>
          </cell>
          <cell r="F1218">
            <v>1396.6941999999999</v>
          </cell>
          <cell r="G1218">
            <v>1396.6941999999999</v>
          </cell>
          <cell r="H1218">
            <v>44044</v>
          </cell>
        </row>
        <row r="1219">
          <cell r="B1219" t="str">
            <v>T1025</v>
          </cell>
          <cell r="C1219" t="str">
            <v>Mortero 1:3 (Mat)</v>
          </cell>
          <cell r="D1219" t="str">
            <v>m3</v>
          </cell>
          <cell r="E1219">
            <v>0.01</v>
          </cell>
          <cell r="F1219">
            <v>6787.2010500000006</v>
          </cell>
          <cell r="G1219">
            <v>67.872010500000002</v>
          </cell>
          <cell r="H1219">
            <v>44044</v>
          </cell>
        </row>
        <row r="1220">
          <cell r="B1220" t="str">
            <v>I1069</v>
          </cell>
          <cell r="C1220" t="str">
            <v>Oficial Sanitarista, Gasista</v>
          </cell>
          <cell r="D1220" t="str">
            <v>hs</v>
          </cell>
          <cell r="E1220">
            <v>1</v>
          </cell>
          <cell r="F1220">
            <v>792.42979906493497</v>
          </cell>
          <cell r="G1220">
            <v>792.42979906493497</v>
          </cell>
          <cell r="H1220">
            <v>44044</v>
          </cell>
        </row>
        <row r="1221">
          <cell r="B1221" t="str">
            <v>I1070</v>
          </cell>
          <cell r="C1221" t="str">
            <v>Ayudante Sanitarista, Gasista</v>
          </cell>
          <cell r="D1221" t="str">
            <v>hs</v>
          </cell>
          <cell r="E1221">
            <v>1</v>
          </cell>
          <cell r="F1221">
            <v>609.15474717922052</v>
          </cell>
          <cell r="G1221">
            <v>609.15474717922052</v>
          </cell>
          <cell r="H1221">
            <v>44044</v>
          </cell>
        </row>
        <row r="1223">
          <cell r="A1223" t="str">
            <v>T1223</v>
          </cell>
          <cell r="C1223" t="str">
            <v>Caño Horizontal Hf 100 En Planta Baja  Incluye Excavación Relleno Y Ramales</v>
          </cell>
          <cell r="D1223" t="str">
            <v>ml</v>
          </cell>
          <cell r="G1223">
            <v>4068.8184846201289</v>
          </cell>
          <cell r="H1223">
            <v>42979</v>
          </cell>
          <cell r="I1223" t="str">
            <v>23.3 DESGUES PLUVIALES</v>
          </cell>
        </row>
        <row r="1224">
          <cell r="B1224" t="str">
            <v>T1003</v>
          </cell>
          <cell r="C1224" t="str">
            <v>Excavación Manual De Zanjas Y Pozos (Mo)</v>
          </cell>
          <cell r="D1224" t="str">
            <v>m3</v>
          </cell>
          <cell r="E1224">
            <v>0.36</v>
          </cell>
          <cell r="F1224">
            <v>1874.3222990129864</v>
          </cell>
          <cell r="G1224">
            <v>674.7560276446751</v>
          </cell>
          <cell r="H1224">
            <v>44044</v>
          </cell>
        </row>
        <row r="1225">
          <cell r="B1225" t="str">
            <v>T1144</v>
          </cell>
          <cell r="C1225" t="str">
            <v>Relleno Y Compactacion Con Tosca (Duplicado T1522)</v>
          </cell>
          <cell r="D1225" t="str">
            <v>m3</v>
          </cell>
          <cell r="E1225">
            <v>0.39600000000000002</v>
          </cell>
          <cell r="F1225">
            <v>1601.0694715436834</v>
          </cell>
          <cell r="G1225">
            <v>634.02351073129864</v>
          </cell>
          <cell r="H1225">
            <v>44044</v>
          </cell>
        </row>
        <row r="1226">
          <cell r="B1226" t="str">
            <v>I1195</v>
          </cell>
          <cell r="C1226" t="str">
            <v>Cano Hf La Baskonia 100X3 Espiga-Espiga</v>
          </cell>
          <cell r="D1226" t="str">
            <v>u</v>
          </cell>
          <cell r="E1226">
            <v>0.33333333333333331</v>
          </cell>
          <cell r="F1226">
            <v>3971.8182000000002</v>
          </cell>
          <cell r="G1226">
            <v>1323.9394</v>
          </cell>
          <cell r="H1226">
            <v>44044</v>
          </cell>
        </row>
        <row r="1227">
          <cell r="B1227" t="str">
            <v>I1196</v>
          </cell>
          <cell r="C1227" t="str">
            <v>Plomo Para Calafatear En Lingotes</v>
          </cell>
          <cell r="D1227" t="str">
            <v>kg</v>
          </cell>
          <cell r="E1227">
            <v>0.43333333333333335</v>
          </cell>
          <cell r="F1227">
            <v>79.650000000000006</v>
          </cell>
          <cell r="G1227">
            <v>34.515000000000001</v>
          </cell>
          <cell r="H1227">
            <v>42979</v>
          </cell>
        </row>
        <row r="1228">
          <cell r="B1228" t="str">
            <v>I1069</v>
          </cell>
          <cell r="C1228" t="str">
            <v>Oficial Sanitarista, Gasista</v>
          </cell>
          <cell r="D1228" t="str">
            <v>hs</v>
          </cell>
          <cell r="E1228">
            <v>1</v>
          </cell>
          <cell r="F1228">
            <v>792.42979906493497</v>
          </cell>
          <cell r="G1228">
            <v>792.42979906493497</v>
          </cell>
          <cell r="H1228">
            <v>44044</v>
          </cell>
        </row>
        <row r="1229">
          <cell r="B1229" t="str">
            <v>I1070</v>
          </cell>
          <cell r="C1229" t="str">
            <v>Ayudante Sanitarista, Gasista</v>
          </cell>
          <cell r="D1229" t="str">
            <v>hs</v>
          </cell>
          <cell r="E1229">
            <v>1</v>
          </cell>
          <cell r="F1229">
            <v>609.15474717922052</v>
          </cell>
          <cell r="G1229">
            <v>609.15474717922052</v>
          </cell>
          <cell r="H1229">
            <v>44044</v>
          </cell>
        </row>
        <row r="1231">
          <cell r="A1231" t="str">
            <v>T1224</v>
          </cell>
          <cell r="C1231" t="str">
            <v>Puerta Exterior Vivienda Individual, Incluye Pintura Esmalte Sintetico</v>
          </cell>
          <cell r="D1231" t="str">
            <v>u</v>
          </cell>
          <cell r="G1231">
            <v>5600.942774248485</v>
          </cell>
          <cell r="H1231">
            <v>42887</v>
          </cell>
          <cell r="I1231" t="str">
            <v>17 CARPINTERÍA METÁLICA Y DE PVC</v>
          </cell>
        </row>
        <row r="1232">
          <cell r="B1232" t="str">
            <v>I1247</v>
          </cell>
          <cell r="C1232" t="str">
            <v>Puerta Exterior Metalica</v>
          </cell>
          <cell r="D1232" t="str">
            <v>u</v>
          </cell>
          <cell r="E1232">
            <v>1</v>
          </cell>
          <cell r="F1232">
            <v>3000</v>
          </cell>
          <cell r="G1232">
            <v>3000</v>
          </cell>
          <cell r="H1232">
            <v>42887</v>
          </cell>
        </row>
        <row r="1233">
          <cell r="B1233" t="str">
            <v>T1183</v>
          </cell>
          <cell r="C1233" t="str">
            <v>Esmalte Sintetico Sobre Metal</v>
          </cell>
          <cell r="D1233" t="str">
            <v>m2</v>
          </cell>
          <cell r="E1233">
            <v>2</v>
          </cell>
          <cell r="F1233">
            <v>798.7992100852814</v>
          </cell>
          <cell r="G1233">
            <v>1597.5984201705628</v>
          </cell>
          <cell r="H1233">
            <v>44044</v>
          </cell>
        </row>
        <row r="1234">
          <cell r="B1234" t="str">
            <v>I1004</v>
          </cell>
          <cell r="C1234" t="str">
            <v>Oficial</v>
          </cell>
          <cell r="D1234" t="str">
            <v>hs</v>
          </cell>
          <cell r="E1234">
            <v>1</v>
          </cell>
          <cell r="F1234">
            <v>534.76377932467528</v>
          </cell>
          <cell r="G1234">
            <v>534.76377932467528</v>
          </cell>
          <cell r="H1234">
            <v>44044</v>
          </cell>
        </row>
        <row r="1235">
          <cell r="B1235" t="str">
            <v>I1005</v>
          </cell>
          <cell r="C1235" t="str">
            <v>Ayudante</v>
          </cell>
          <cell r="D1235" t="str">
            <v>hs</v>
          </cell>
          <cell r="E1235">
            <v>1</v>
          </cell>
          <cell r="F1235">
            <v>468.58057475324659</v>
          </cell>
          <cell r="G1235">
            <v>468.58057475324659</v>
          </cell>
          <cell r="H1235">
            <v>44044</v>
          </cell>
        </row>
        <row r="1237">
          <cell r="A1237" t="str">
            <v>T1225</v>
          </cell>
          <cell r="C1237" t="str">
            <v>Puerta Placa 0.90 X 2.00 , Incluye Pintura Esmalte Sintético</v>
          </cell>
          <cell r="D1237" t="str">
            <v>u</v>
          </cell>
          <cell r="G1237">
            <v>5739.8027204702166</v>
          </cell>
          <cell r="H1237">
            <v>42887</v>
          </cell>
          <cell r="I1237" t="str">
            <v>17 CARPINTERÍA METÁLICA Y DE PVC</v>
          </cell>
        </row>
        <row r="1238">
          <cell r="B1238" t="str">
            <v>I1245</v>
          </cell>
          <cell r="C1238" t="str">
            <v>Puerta Placa Con Marco De Chapa</v>
          </cell>
          <cell r="D1238" t="str">
            <v>m2</v>
          </cell>
          <cell r="E1238">
            <v>1.8</v>
          </cell>
          <cell r="F1238">
            <v>589.99</v>
          </cell>
          <cell r="G1238">
            <v>1061.982</v>
          </cell>
          <cell r="H1238">
            <v>42887</v>
          </cell>
        </row>
        <row r="1239">
          <cell r="B1239" t="str">
            <v>T1203</v>
          </cell>
          <cell r="C1239" t="str">
            <v>Esmalte Sintetico Sobre Madera</v>
          </cell>
          <cell r="D1239" t="str">
            <v>m2</v>
          </cell>
          <cell r="E1239">
            <v>3.6</v>
          </cell>
          <cell r="F1239">
            <v>798.7992100852814</v>
          </cell>
          <cell r="G1239">
            <v>2875.6771563070133</v>
          </cell>
          <cell r="H1239">
            <v>44044</v>
          </cell>
        </row>
        <row r="1240">
          <cell r="B1240" t="str">
            <v>T1183</v>
          </cell>
          <cell r="C1240" t="str">
            <v>Esmalte Sintetico Sobre Metal</v>
          </cell>
          <cell r="D1240" t="str">
            <v>m2</v>
          </cell>
          <cell r="E1240">
            <v>1</v>
          </cell>
          <cell r="F1240">
            <v>798.7992100852814</v>
          </cell>
          <cell r="G1240">
            <v>798.7992100852814</v>
          </cell>
          <cell r="H1240">
            <v>44044</v>
          </cell>
        </row>
        <row r="1241">
          <cell r="B1241" t="str">
            <v>I1004</v>
          </cell>
          <cell r="C1241" t="str">
            <v>Oficial</v>
          </cell>
          <cell r="D1241" t="str">
            <v>hs</v>
          </cell>
          <cell r="E1241">
            <v>1</v>
          </cell>
          <cell r="F1241">
            <v>534.76377932467528</v>
          </cell>
          <cell r="G1241">
            <v>534.76377932467528</v>
          </cell>
          <cell r="H1241">
            <v>44044</v>
          </cell>
        </row>
        <row r="1242">
          <cell r="B1242" t="str">
            <v>I1005</v>
          </cell>
          <cell r="C1242" t="str">
            <v>Ayudante</v>
          </cell>
          <cell r="D1242" t="str">
            <v>hs</v>
          </cell>
          <cell r="E1242">
            <v>1</v>
          </cell>
          <cell r="F1242">
            <v>468.58057475324659</v>
          </cell>
          <cell r="G1242">
            <v>468.58057475324659</v>
          </cell>
          <cell r="H1242">
            <v>44044</v>
          </cell>
        </row>
        <row r="1244">
          <cell r="A1244" t="str">
            <v>T1226</v>
          </cell>
          <cell r="C1244" t="str">
            <v>Tomado De Junta Gruesa Con Mortero Impermeable</v>
          </cell>
          <cell r="D1244" t="str">
            <v>m2</v>
          </cell>
          <cell r="G1244">
            <v>301.25694287532468</v>
          </cell>
          <cell r="H1244">
            <v>44044</v>
          </cell>
          <cell r="I1244" t="str">
            <v>11 PISOS</v>
          </cell>
        </row>
        <row r="1245">
          <cell r="B1245" t="str">
            <v>T1013</v>
          </cell>
          <cell r="C1245" t="str">
            <v xml:space="preserve"> Mortero Mc 1:4 (Mat)</v>
          </cell>
          <cell r="D1245" t="str">
            <v>m3</v>
          </cell>
          <cell r="E1245">
            <v>0.02</v>
          </cell>
          <cell r="F1245">
            <v>5446.2890800000005</v>
          </cell>
          <cell r="G1245">
            <v>108.92578160000001</v>
          </cell>
          <cell r="H1245">
            <v>44044</v>
          </cell>
        </row>
        <row r="1246">
          <cell r="B1246" t="str">
            <v>I1034</v>
          </cell>
          <cell r="C1246" t="str">
            <v>Iggam Ceresita Tambor X 200 Litros</v>
          </cell>
          <cell r="D1246" t="str">
            <v>u</v>
          </cell>
          <cell r="E1246">
            <v>2E-3</v>
          </cell>
          <cell r="F1246">
            <v>33.822299999999998</v>
          </cell>
          <cell r="G1246">
            <v>6.7644599999999999E-2</v>
          </cell>
          <cell r="H1246">
            <v>44044</v>
          </cell>
        </row>
        <row r="1247">
          <cell r="B1247" t="str">
            <v>I1004</v>
          </cell>
          <cell r="C1247" t="str">
            <v>Oficial</v>
          </cell>
          <cell r="D1247" t="str">
            <v>hs</v>
          </cell>
          <cell r="E1247">
            <v>0.25</v>
          </cell>
          <cell r="F1247">
            <v>534.76377932467528</v>
          </cell>
          <cell r="G1247">
            <v>133.69094483116882</v>
          </cell>
          <cell r="H1247">
            <v>44044</v>
          </cell>
        </row>
        <row r="1248">
          <cell r="B1248" t="str">
            <v>I1005</v>
          </cell>
          <cell r="C1248" t="str">
            <v>Ayudante</v>
          </cell>
          <cell r="D1248" t="str">
            <v>hs</v>
          </cell>
          <cell r="E1248">
            <v>0.125</v>
          </cell>
          <cell r="F1248">
            <v>468.58057475324659</v>
          </cell>
          <cell r="G1248">
            <v>58.572571844155824</v>
          </cell>
          <cell r="H1248">
            <v>44044</v>
          </cell>
        </row>
        <row r="1250">
          <cell r="A1250" t="str">
            <v>T1227</v>
          </cell>
          <cell r="C1250" t="str">
            <v>Colocacion Baldosas De Azotea</v>
          </cell>
          <cell r="D1250" t="str">
            <v>m2</v>
          </cell>
          <cell r="G1250">
            <v>601.4339087906493</v>
          </cell>
          <cell r="H1250">
            <v>44044</v>
          </cell>
          <cell r="I1250" t="str">
            <v>11 PISOS</v>
          </cell>
        </row>
        <row r="1251">
          <cell r="B1251" t="str">
            <v>T1017</v>
          </cell>
          <cell r="C1251" t="str">
            <v xml:space="preserve"> Mortero Mhr 1/2:1:4 (Mat)</v>
          </cell>
          <cell r="D1251" t="str">
            <v>m3</v>
          </cell>
          <cell r="E1251">
            <v>0.04</v>
          </cell>
          <cell r="F1251">
            <v>5422.6718860000001</v>
          </cell>
          <cell r="G1251">
            <v>216.90687544000002</v>
          </cell>
          <cell r="H1251">
            <v>44044</v>
          </cell>
        </row>
        <row r="1252">
          <cell r="B1252" t="str">
            <v>I1004</v>
          </cell>
          <cell r="C1252" t="str">
            <v>Oficial</v>
          </cell>
          <cell r="D1252" t="str">
            <v>hs</v>
          </cell>
          <cell r="E1252">
            <v>0.5</v>
          </cell>
          <cell r="F1252">
            <v>534.76377932467528</v>
          </cell>
          <cell r="G1252">
            <v>267.38188966233764</v>
          </cell>
          <cell r="H1252">
            <v>44044</v>
          </cell>
        </row>
        <row r="1253">
          <cell r="B1253" t="str">
            <v>I1005</v>
          </cell>
          <cell r="C1253" t="str">
            <v>Ayudante</v>
          </cell>
          <cell r="D1253" t="str">
            <v>hs</v>
          </cell>
          <cell r="E1253">
            <v>0.25</v>
          </cell>
          <cell r="F1253">
            <v>468.58057475324659</v>
          </cell>
          <cell r="G1253">
            <v>117.14514368831165</v>
          </cell>
          <cell r="H1253">
            <v>44044</v>
          </cell>
        </row>
        <row r="1255">
          <cell r="A1255" t="str">
            <v>T1228</v>
          </cell>
          <cell r="C1255" t="str">
            <v>Desague Cloacal - Baño Principal En Pvc 3,2 Mm (Mat) - 5 Tramos</v>
          </cell>
          <cell r="D1255" t="str">
            <v>u</v>
          </cell>
          <cell r="G1255">
            <v>2410.2936</v>
          </cell>
          <cell r="H1255">
            <v>44044</v>
          </cell>
          <cell r="I1255" t="str">
            <v>23.2 DESAGUES CLOACALES</v>
          </cell>
        </row>
        <row r="1256">
          <cell r="B1256" t="str">
            <v>T1193</v>
          </cell>
          <cell r="C1256" t="str">
            <v>Desague Cloacal - Tramo Lavatorio A Ppa En Pvc (Mat)</v>
          </cell>
          <cell r="D1256" t="str">
            <v>u</v>
          </cell>
          <cell r="E1256">
            <v>1</v>
          </cell>
          <cell r="F1256">
            <v>367.16535000000005</v>
          </cell>
          <cell r="G1256">
            <v>367.16535000000005</v>
          </cell>
          <cell r="H1256">
            <v>44044</v>
          </cell>
        </row>
        <row r="1257">
          <cell r="B1257" t="str">
            <v>T1204</v>
          </cell>
          <cell r="C1257" t="str">
            <v>Desague Cloacal - Tramo Bidet A Ppa En Pvc (Mat)</v>
          </cell>
          <cell r="D1257" t="str">
            <v>u</v>
          </cell>
          <cell r="E1257">
            <v>1</v>
          </cell>
          <cell r="F1257">
            <v>85.123987499999998</v>
          </cell>
          <cell r="G1257">
            <v>85.123987499999998</v>
          </cell>
          <cell r="H1257">
            <v>44044</v>
          </cell>
        </row>
        <row r="1258">
          <cell r="B1258" t="str">
            <v>T1205</v>
          </cell>
          <cell r="C1258" t="str">
            <v>Desague Cloacal - Tramo Ducha A Ppa En Pvc (Mat)</v>
          </cell>
          <cell r="D1258" t="str">
            <v>u</v>
          </cell>
          <cell r="E1258">
            <v>1</v>
          </cell>
          <cell r="F1258">
            <v>302.09097500000001</v>
          </cell>
          <cell r="G1258">
            <v>302.09097500000001</v>
          </cell>
          <cell r="H1258">
            <v>44044</v>
          </cell>
        </row>
        <row r="1259">
          <cell r="B1259" t="str">
            <v>T1194</v>
          </cell>
          <cell r="C1259" t="str">
            <v>Desague Cloacal - Tramo Ppa A Ramal De Inodoro En Pvc (Mat)</v>
          </cell>
          <cell r="D1259" t="str">
            <v>u</v>
          </cell>
          <cell r="E1259">
            <v>1</v>
          </cell>
          <cell r="F1259">
            <v>484.68593750000002</v>
          </cell>
          <cell r="G1259">
            <v>484.68593750000002</v>
          </cell>
          <cell r="H1259">
            <v>44044</v>
          </cell>
        </row>
        <row r="1260">
          <cell r="B1260" t="str">
            <v>T1195</v>
          </cell>
          <cell r="C1260" t="str">
            <v>Desague Cloacal - Tramo De Inodoro A Cdv En Pvc (Mat)</v>
          </cell>
          <cell r="D1260" t="str">
            <v>u</v>
          </cell>
          <cell r="E1260">
            <v>1</v>
          </cell>
          <cell r="F1260">
            <v>1171.2273499999999</v>
          </cell>
          <cell r="G1260">
            <v>1171.2273499999999</v>
          </cell>
          <cell r="H1260">
            <v>44044</v>
          </cell>
        </row>
        <row r="1262">
          <cell r="A1262" t="str">
            <v>T1229</v>
          </cell>
          <cell r="C1262" t="str">
            <v>Piso Baldosa Azotea Colocado Con Mortero De Asiento Y Tomado De Juntas</v>
          </cell>
          <cell r="D1262" t="str">
            <v>m2</v>
          </cell>
          <cell r="G1262">
            <v>1044.4408516659739</v>
          </cell>
          <cell r="H1262">
            <v>42948</v>
          </cell>
          <cell r="I1262" t="str">
            <v>11 PISOS</v>
          </cell>
        </row>
        <row r="1263">
          <cell r="B1263" t="str">
            <v>I1185</v>
          </cell>
          <cell r="C1263" t="str">
            <v>Ceramico Alberdi 20X20 Rojo Liso</v>
          </cell>
          <cell r="D1263" t="str">
            <v>m2</v>
          </cell>
          <cell r="E1263">
            <v>1.05</v>
          </cell>
          <cell r="F1263">
            <v>135</v>
          </cell>
          <cell r="G1263">
            <v>141.75</v>
          </cell>
          <cell r="H1263">
            <v>42948</v>
          </cell>
        </row>
        <row r="1264">
          <cell r="B1264" t="str">
            <v>T1226</v>
          </cell>
          <cell r="C1264" t="str">
            <v>Tomado De Junta Gruesa Con Mortero Impermeable</v>
          </cell>
          <cell r="D1264" t="str">
            <v>m2</v>
          </cell>
          <cell r="E1264">
            <v>1</v>
          </cell>
          <cell r="F1264">
            <v>301.25694287532468</v>
          </cell>
          <cell r="G1264">
            <v>301.25694287532468</v>
          </cell>
          <cell r="H1264">
            <v>44044</v>
          </cell>
        </row>
        <row r="1265">
          <cell r="B1265" t="str">
            <v>T1227</v>
          </cell>
          <cell r="C1265" t="str">
            <v>Colocacion Baldosas De Azotea</v>
          </cell>
          <cell r="D1265" t="str">
            <v>m2</v>
          </cell>
          <cell r="E1265">
            <v>1</v>
          </cell>
          <cell r="F1265">
            <v>601.4339087906493</v>
          </cell>
          <cell r="G1265">
            <v>601.4339087906493</v>
          </cell>
          <cell r="H1265">
            <v>44044</v>
          </cell>
        </row>
        <row r="1267">
          <cell r="A1267" t="str">
            <v>T1230</v>
          </cell>
          <cell r="C1267" t="str">
            <v xml:space="preserve">Desague Cloacal - Baño Principal </v>
          </cell>
          <cell r="D1267" t="str">
            <v>u</v>
          </cell>
          <cell r="G1267">
            <v>9418.2163312207776</v>
          </cell>
          <cell r="H1267">
            <v>44044</v>
          </cell>
          <cell r="I1267" t="str">
            <v>23.2 DESAGUES CLOACALES</v>
          </cell>
        </row>
        <row r="1268">
          <cell r="B1268" t="str">
            <v>T1228</v>
          </cell>
          <cell r="C1268" t="str">
            <v>Desague Cloacal - Baño Principal En Pvc 3,2 Mm (Mat) - 5 Tramos</v>
          </cell>
          <cell r="D1268" t="str">
            <v>u</v>
          </cell>
          <cell r="E1268">
            <v>1</v>
          </cell>
          <cell r="F1268">
            <v>2410.2936</v>
          </cell>
          <cell r="G1268">
            <v>2410.2936</v>
          </cell>
          <cell r="H1268">
            <v>44044</v>
          </cell>
        </row>
        <row r="1269">
          <cell r="B1269" t="str">
            <v>T1633</v>
          </cell>
          <cell r="C1269" t="str">
            <v xml:space="preserve">
Desague Cloacal - Baño Principal (Mo)</v>
          </cell>
          <cell r="D1269" t="str">
            <v>u</v>
          </cell>
          <cell r="E1269">
            <v>1</v>
          </cell>
          <cell r="F1269">
            <v>7007.9227312207768</v>
          </cell>
          <cell r="G1269">
            <v>7007.9227312207768</v>
          </cell>
          <cell r="H1269">
            <v>44044</v>
          </cell>
        </row>
        <row r="1271">
          <cell r="A1271" t="str">
            <v>T1231</v>
          </cell>
          <cell r="C1271" t="str">
            <v>Edificio En Tira Sin Ascensor 26 Uf + 10 Locales (2247.32 M2)</v>
          </cell>
          <cell r="D1271" t="str">
            <v>u</v>
          </cell>
          <cell r="E1271">
            <v>20070.426026985337</v>
          </cell>
          <cell r="F1271" t="str">
            <v>$/m2</v>
          </cell>
          <cell r="G1271">
            <v>6950447391.8573189</v>
          </cell>
          <cell r="H1271">
            <v>0</v>
          </cell>
          <cell r="I1271" t="str">
            <v>80 MODELO</v>
          </cell>
        </row>
        <row r="1272">
          <cell r="B1272" t="str">
            <v>T1142</v>
          </cell>
          <cell r="C1272" t="str">
            <v>Limpieza De Terreno A Máquina Con Retiro De Suelo</v>
          </cell>
          <cell r="D1272" t="str">
            <v>m2</v>
          </cell>
          <cell r="E1272">
            <v>900</v>
          </cell>
          <cell r="F1272">
            <v>185.83821556184967</v>
          </cell>
          <cell r="G1272">
            <v>167254.39400566471</v>
          </cell>
          <cell r="H1272">
            <v>44062</v>
          </cell>
          <cell r="I1272" t="str">
            <v>PRELIMINARES</v>
          </cell>
        </row>
        <row r="1273">
          <cell r="B1273" t="str">
            <v>T1143</v>
          </cell>
          <cell r="C1273" t="str">
            <v>Excavación Mecánica 20 M3/H</v>
          </cell>
          <cell r="D1273" t="str">
            <v>m3</v>
          </cell>
          <cell r="E1273">
            <v>415.8</v>
          </cell>
          <cell r="F1273">
            <v>520.407086212987</v>
          </cell>
          <cell r="G1273">
            <v>216385.26644735999</v>
          </cell>
          <cell r="H1273">
            <v>42948</v>
          </cell>
          <cell r="I1273" t="str">
            <v>MOVIMIENTO DE SUELOS</v>
          </cell>
        </row>
        <row r="1274">
          <cell r="B1274" t="str">
            <v>T1144</v>
          </cell>
          <cell r="C1274" t="str">
            <v>Relleno Y Compactacion Con Tosca (Duplicado T1522)</v>
          </cell>
          <cell r="D1274" t="str">
            <v>m3</v>
          </cell>
          <cell r="E1274">
            <v>415.8</v>
          </cell>
          <cell r="F1274">
            <v>1601.0694715436834</v>
          </cell>
          <cell r="G1274">
            <v>665724.68626786361</v>
          </cell>
          <cell r="H1274">
            <v>44044</v>
          </cell>
          <cell r="I1274" t="str">
            <v>MOVIMIENTO DE SUELOS</v>
          </cell>
        </row>
        <row r="1275">
          <cell r="B1275" t="str">
            <v>T1145</v>
          </cell>
          <cell r="C1275" t="str">
            <v>Retiro De Suelos Con Camion</v>
          </cell>
          <cell r="D1275" t="str">
            <v>m3</v>
          </cell>
          <cell r="E1275">
            <v>540.54</v>
          </cell>
          <cell r="F1275">
            <v>125</v>
          </cell>
          <cell r="G1275">
            <v>67567.5</v>
          </cell>
          <cell r="H1275">
            <v>43586</v>
          </cell>
          <cell r="I1275" t="str">
            <v>MOVIMIENTO DE SUELOS</v>
          </cell>
        </row>
        <row r="1276">
          <cell r="B1276" t="str">
            <v>T1036</v>
          </cell>
          <cell r="C1276" t="str">
            <v>Platea De Hormigon Armado</v>
          </cell>
          <cell r="D1276" t="str">
            <v>m3</v>
          </cell>
          <cell r="E1276">
            <v>220.99</v>
          </cell>
          <cell r="F1276">
            <v>30703.891087175754</v>
          </cell>
          <cell r="G1276">
            <v>6785252.8913549706</v>
          </cell>
          <cell r="H1276">
            <v>44044</v>
          </cell>
          <cell r="I1276" t="str">
            <v>FUNDACIONES</v>
          </cell>
        </row>
        <row r="1277">
          <cell r="B1277" t="str">
            <v>T1146</v>
          </cell>
          <cell r="C1277" t="str">
            <v>Estructura De Hormigón General (360 M3)</v>
          </cell>
          <cell r="D1277" t="str">
            <v>m3</v>
          </cell>
          <cell r="E1277">
            <v>412.59599999999995</v>
          </cell>
          <cell r="F1277">
            <v>16700191.565388002</v>
          </cell>
          <cell r="G1277">
            <v>6890432239.1128273</v>
          </cell>
          <cell r="H1277">
            <v>43709</v>
          </cell>
          <cell r="I1277" t="str">
            <v>ESTRUCTURA</v>
          </cell>
        </row>
        <row r="1278">
          <cell r="B1278" t="str">
            <v>T1043</v>
          </cell>
          <cell r="C1278" t="str">
            <v>Tanque Rectangular  H21 Fe 70 Kg/M3</v>
          </cell>
          <cell r="D1278" t="str">
            <v>m3</v>
          </cell>
          <cell r="E1278">
            <v>8.4</v>
          </cell>
          <cell r="F1278">
            <v>56064.22365973991</v>
          </cell>
          <cell r="G1278">
            <v>470939.47874181526</v>
          </cell>
          <cell r="H1278">
            <v>44044</v>
          </cell>
          <cell r="I1278" t="str">
            <v>ESTRUCTURA</v>
          </cell>
        </row>
        <row r="1279">
          <cell r="B1279" t="str">
            <v>T1047</v>
          </cell>
          <cell r="C1279" t="str">
            <v>Mampostería De Ladrillo Comun Esp 15 Cm En Elevacion</v>
          </cell>
          <cell r="D1279" t="str">
            <v>m3</v>
          </cell>
          <cell r="E1279">
            <v>94.08</v>
          </cell>
          <cell r="F1279">
            <v>13907.728191735257</v>
          </cell>
          <cell r="G1279">
            <v>1308439.0682784531</v>
          </cell>
          <cell r="H1279">
            <v>44044</v>
          </cell>
          <cell r="I1279" t="str">
            <v>MAMPOSTERIA</v>
          </cell>
        </row>
        <row r="1280">
          <cell r="B1280" t="str">
            <v>T1048</v>
          </cell>
          <cell r="C1280" t="str">
            <v>Mampostería De Ladrillo Hueco 8X18X33</v>
          </cell>
          <cell r="D1280" t="str">
            <v>m2</v>
          </cell>
          <cell r="E1280">
            <v>2059.1999999999998</v>
          </cell>
          <cell r="F1280">
            <v>1068.7415008806493</v>
          </cell>
          <cell r="G1280">
            <v>2200752.498613433</v>
          </cell>
          <cell r="H1280">
            <v>44044</v>
          </cell>
          <cell r="I1280" t="str">
            <v>MAMPOSTERIA</v>
          </cell>
        </row>
        <row r="1281">
          <cell r="B1281" t="str">
            <v>T1050</v>
          </cell>
          <cell r="C1281" t="str">
            <v>Mampostería De Ladrillo Hueco 18X18X33</v>
          </cell>
          <cell r="D1281" t="str">
            <v>m2</v>
          </cell>
          <cell r="E1281">
            <v>1929.0959999999998</v>
          </cell>
          <cell r="F1281">
            <v>1467.6515309029219</v>
          </cell>
          <cell r="G1281">
            <v>2831240.6976587027</v>
          </cell>
          <cell r="H1281">
            <v>44044</v>
          </cell>
          <cell r="I1281" t="str">
            <v>MAMPOSTERIA</v>
          </cell>
        </row>
        <row r="1282">
          <cell r="B1282" t="str">
            <v>T1110</v>
          </cell>
          <cell r="C1282" t="str">
            <v>Capa Aisladora Htal. En Muros Esp=2Cm Mci 1:3+H</v>
          </cell>
          <cell r="D1282" t="str">
            <v>m2</v>
          </cell>
          <cell r="E1282">
            <v>165.50399999999999</v>
          </cell>
          <cell r="F1282">
            <v>443.45020343051948</v>
          </cell>
          <cell r="G1282">
            <v>73392.782468564692</v>
          </cell>
          <cell r="H1282">
            <v>44044</v>
          </cell>
          <cell r="I1282" t="str">
            <v>MAMPOSTERIA</v>
          </cell>
        </row>
        <row r="1283">
          <cell r="B1283" t="str">
            <v>T1069</v>
          </cell>
          <cell r="C1283" t="str">
            <v>Contrapiso De Hp Sobre Losa Esp 10 Cm</v>
          </cell>
          <cell r="D1283" t="str">
            <v>m2</v>
          </cell>
          <cell r="E1283">
            <v>1880</v>
          </cell>
          <cell r="F1283">
            <v>891.82056118441551</v>
          </cell>
          <cell r="G1283">
            <v>1676622.655026701</v>
          </cell>
          <cell r="H1283">
            <v>44044</v>
          </cell>
          <cell r="I1283" t="str">
            <v>SOLADOS</v>
          </cell>
        </row>
        <row r="1284">
          <cell r="B1284" t="str">
            <v>T1071</v>
          </cell>
          <cell r="C1284" t="str">
            <v>Carpeta De Cemento Impermeable 1:3 + Hidrófugo</v>
          </cell>
          <cell r="D1284" t="str">
            <v>m2</v>
          </cell>
          <cell r="E1284">
            <v>631.76</v>
          </cell>
          <cell r="F1284">
            <v>755.87820499285704</v>
          </cell>
          <cell r="G1284">
            <v>477533.61478628736</v>
          </cell>
          <cell r="H1284">
            <v>44044</v>
          </cell>
          <cell r="I1284" t="str">
            <v>SOLADOS</v>
          </cell>
        </row>
        <row r="1285">
          <cell r="B1285" t="str">
            <v>T1072</v>
          </cell>
          <cell r="C1285" t="str">
            <v>Carpeta De Cal Reforzada 1/4:1:4</v>
          </cell>
          <cell r="D1285" t="str">
            <v>m2</v>
          </cell>
          <cell r="E1285">
            <v>1248.24</v>
          </cell>
          <cell r="F1285">
            <v>644.97616713896093</v>
          </cell>
          <cell r="G1285">
            <v>805085.05086953659</v>
          </cell>
          <cell r="H1285">
            <v>44044</v>
          </cell>
          <cell r="I1285" t="str">
            <v>SOLADOS</v>
          </cell>
        </row>
        <row r="1286">
          <cell r="B1286" t="str">
            <v>T1082</v>
          </cell>
          <cell r="C1286" t="str">
            <v>Piso Ceramico 20X20 Junta Fina Empastinada</v>
          </cell>
          <cell r="D1286" t="str">
            <v>m2</v>
          </cell>
          <cell r="E1286">
            <v>2044.7</v>
          </cell>
          <cell r="F1286">
            <v>767.60949870562763</v>
          </cell>
          <cell r="G1286">
            <v>1569531.1420033968</v>
          </cell>
          <cell r="H1286">
            <v>42948</v>
          </cell>
          <cell r="I1286" t="str">
            <v>SOLADOS</v>
          </cell>
        </row>
        <row r="1287">
          <cell r="B1287" t="str">
            <v>T1084</v>
          </cell>
          <cell r="C1287" t="str">
            <v>Piso Cemento Alisado</v>
          </cell>
          <cell r="D1287" t="str">
            <v>m2</v>
          </cell>
          <cell r="E1287">
            <v>145.44</v>
          </cell>
          <cell r="F1287">
            <v>738.73302034155836</v>
          </cell>
          <cell r="G1287">
            <v>107441.33047847624</v>
          </cell>
          <cell r="H1287">
            <v>44044</v>
          </cell>
          <cell r="I1287" t="str">
            <v>SOLADOS</v>
          </cell>
        </row>
        <row r="1288">
          <cell r="B1288" t="str">
            <v>T1147</v>
          </cell>
          <cell r="C1288" t="str">
            <v>Perfil L 2X1/8 En Escalon</v>
          </cell>
          <cell r="D1288" t="str">
            <v>ml</v>
          </cell>
          <cell r="E1288">
            <v>230.4</v>
          </cell>
          <cell r="F1288">
            <v>571.27457703896096</v>
          </cell>
          <cell r="G1288">
            <v>131621.66254977661</v>
          </cell>
          <cell r="H1288">
            <v>42948</v>
          </cell>
          <cell r="I1288" t="str">
            <v>SOLADOS</v>
          </cell>
        </row>
        <row r="1289">
          <cell r="B1289" t="str">
            <v>T1089</v>
          </cell>
          <cell r="C1289" t="str">
            <v>Zocalo Cerámico 10 X 20</v>
          </cell>
          <cell r="D1289" t="str">
            <v>ml</v>
          </cell>
          <cell r="E1289">
            <v>2125.56</v>
          </cell>
          <cell r="F1289">
            <v>209.04681500415583</v>
          </cell>
          <cell r="G1289">
            <v>444341.54810023349</v>
          </cell>
          <cell r="H1289">
            <v>42948</v>
          </cell>
          <cell r="I1289" t="str">
            <v>SOLADOS</v>
          </cell>
        </row>
        <row r="1290">
          <cell r="B1290" t="str">
            <v>T1091</v>
          </cell>
          <cell r="C1290" t="str">
            <v>Zocalo De Cemento En Escaleras Rampante</v>
          </cell>
          <cell r="D1290" t="str">
            <v>ml</v>
          </cell>
          <cell r="E1290">
            <v>148.32</v>
          </cell>
          <cell r="F1290">
            <v>705.1783670425973</v>
          </cell>
          <cell r="G1290">
            <v>104592.05539975803</v>
          </cell>
          <cell r="H1290">
            <v>44044</v>
          </cell>
          <cell r="I1290" t="str">
            <v>SOLADOS</v>
          </cell>
        </row>
        <row r="1291">
          <cell r="B1291" t="str">
            <v>T1111</v>
          </cell>
          <cell r="C1291" t="str">
            <v>Azotado Impermeable Y Jaharro Frat. Exterior</v>
          </cell>
          <cell r="D1291" t="str">
            <v>m2</v>
          </cell>
          <cell r="E1291">
            <v>1962.0719999999997</v>
          </cell>
          <cell r="F1291">
            <v>925.91375211129855</v>
          </cell>
          <cell r="G1291">
            <v>1816709.4474325194</v>
          </cell>
          <cell r="H1291">
            <v>44044</v>
          </cell>
          <cell r="I1291" t="str">
            <v>REVOQUES</v>
          </cell>
        </row>
        <row r="1292">
          <cell r="B1292" t="str">
            <v>T1148</v>
          </cell>
          <cell r="C1292" t="str">
            <v xml:space="preserve"> Super Iggam Simil Piedra Sin Molduras</v>
          </cell>
          <cell r="D1292" t="str">
            <v>m2</v>
          </cell>
          <cell r="E1292">
            <v>1962.0719999999997</v>
          </cell>
          <cell r="F1292">
            <v>861.17726555844138</v>
          </cell>
          <cell r="G1292">
            <v>1689691.7997887819</v>
          </cell>
          <cell r="H1292">
            <v>42948</v>
          </cell>
          <cell r="I1292" t="str">
            <v>REVOQUES</v>
          </cell>
        </row>
        <row r="1293">
          <cell r="B1293" t="str">
            <v>T1206</v>
          </cell>
          <cell r="C1293" t="str">
            <v>Azotado Hidrofugo Bajo Revestimiento Esp=1Cm</v>
          </cell>
          <cell r="D1293" t="str">
            <v>m2</v>
          </cell>
          <cell r="E1293">
            <v>820.4</v>
          </cell>
          <cell r="F1293">
            <v>298.64741953538959</v>
          </cell>
          <cell r="G1293">
            <v>245010.34298683362</v>
          </cell>
          <cell r="H1293">
            <v>44044</v>
          </cell>
          <cell r="I1293" t="str">
            <v>REVOQUES</v>
          </cell>
        </row>
        <row r="1294">
          <cell r="B1294" t="str">
            <v>T1061</v>
          </cell>
          <cell r="C1294" t="str">
            <v>Jaharro Frat. Interior A La Cal 1/4:1:4</v>
          </cell>
          <cell r="D1294" t="str">
            <v>m2</v>
          </cell>
          <cell r="E1294">
            <v>1394.48</v>
          </cell>
          <cell r="F1294">
            <v>642.94368448629859</v>
          </cell>
          <cell r="G1294">
            <v>896572.10914245364</v>
          </cell>
          <cell r="H1294">
            <v>44044</v>
          </cell>
          <cell r="I1294" t="str">
            <v>REVOQUES</v>
          </cell>
        </row>
        <row r="1295">
          <cell r="B1295" t="str">
            <v>T1149</v>
          </cell>
          <cell r="C1295" t="str">
            <v>Revoque De Yeso Completo Manual Monocapa E=15Mm</v>
          </cell>
          <cell r="D1295" t="str">
            <v>m2</v>
          </cell>
          <cell r="E1295">
            <v>4049.92</v>
          </cell>
          <cell r="F1295">
            <v>726.3223619490908</v>
          </cell>
          <cell r="G1295">
            <v>2941547.4601048618</v>
          </cell>
          <cell r="H1295">
            <v>42948</v>
          </cell>
          <cell r="I1295" t="str">
            <v>YESERIA</v>
          </cell>
        </row>
        <row r="1296">
          <cell r="B1296" t="str">
            <v>T1150</v>
          </cell>
          <cell r="C1296" t="str">
            <v>Aristas Reforzadas Con Guardacnto Metalico</v>
          </cell>
          <cell r="D1296" t="str">
            <v>ml</v>
          </cell>
          <cell r="E1296">
            <v>1214.9760000000001</v>
          </cell>
          <cell r="F1296">
            <v>239.21</v>
          </cell>
          <cell r="G1296">
            <v>290634.40896000003</v>
          </cell>
          <cell r="H1296">
            <v>42948</v>
          </cell>
          <cell r="I1296" t="str">
            <v>YESERIA</v>
          </cell>
        </row>
        <row r="1297">
          <cell r="B1297" t="str">
            <v>T1094</v>
          </cell>
          <cell r="C1297" t="str">
            <v>Cielorraso Aplicado Recto Bajo Losa</v>
          </cell>
          <cell r="D1297" t="str">
            <v>m2</v>
          </cell>
          <cell r="E1297">
            <v>1511.22</v>
          </cell>
          <cell r="F1297">
            <v>280.13438000000002</v>
          </cell>
          <cell r="G1297">
            <v>423344.67774360004</v>
          </cell>
          <cell r="H1297">
            <v>42948</v>
          </cell>
          <cell r="I1297" t="str">
            <v>YESERIA</v>
          </cell>
        </row>
        <row r="1298">
          <cell r="B1298" t="str">
            <v>T1092</v>
          </cell>
          <cell r="C1298" t="str">
            <v>Cielorraso Suspendido Durlock Placa Normal 9.5 Mm (Mat + Mo)</v>
          </cell>
          <cell r="D1298" t="str">
            <v>m2</v>
          </cell>
          <cell r="E1298">
            <v>249.98</v>
          </cell>
          <cell r="F1298">
            <v>1426.1197175541856</v>
          </cell>
          <cell r="G1298">
            <v>356501.40699419531</v>
          </cell>
          <cell r="H1298">
            <v>44044</v>
          </cell>
          <cell r="I1298" t="str">
            <v>YESERIA</v>
          </cell>
        </row>
        <row r="1299">
          <cell r="B1299" t="str">
            <v>T1207</v>
          </cell>
          <cell r="C1299" t="str">
            <v>Ceramica 20X20 San Lorenzo Blanca Esmalatada</v>
          </cell>
          <cell r="D1299" t="str">
            <v>m2</v>
          </cell>
          <cell r="E1299">
            <v>820.4</v>
          </cell>
          <cell r="F1299">
            <v>819.71156370562755</v>
          </cell>
          <cell r="G1299">
            <v>672491.36686409684</v>
          </cell>
          <cell r="H1299">
            <v>42948</v>
          </cell>
          <cell r="I1299" t="str">
            <v>REVESTIMIENTOS</v>
          </cell>
        </row>
        <row r="1300">
          <cell r="B1300" t="str">
            <v>T1151</v>
          </cell>
          <cell r="C1300" t="str">
            <v>Accesorios De Cocina</v>
          </cell>
          <cell r="D1300" t="str">
            <v>u</v>
          </cell>
          <cell r="E1300">
            <v>26</v>
          </cell>
          <cell r="F1300">
            <v>607.0177571623376</v>
          </cell>
          <cell r="G1300">
            <v>15782.461686220777</v>
          </cell>
          <cell r="H1300">
            <v>42979</v>
          </cell>
          <cell r="I1300" t="str">
            <v>REVESTIMIENTOS</v>
          </cell>
        </row>
        <row r="1301">
          <cell r="B1301" t="str">
            <v>T1152</v>
          </cell>
          <cell r="C1301" t="str">
            <v>Accesorios De Lavadero</v>
          </cell>
          <cell r="D1301" t="str">
            <v>u</v>
          </cell>
          <cell r="E1301">
            <v>26</v>
          </cell>
          <cell r="F1301">
            <v>607.0177571623376</v>
          </cell>
          <cell r="G1301">
            <v>15782.461686220777</v>
          </cell>
          <cell r="H1301">
            <v>42979</v>
          </cell>
          <cell r="I1301" t="str">
            <v>REVESTIMIENTOS</v>
          </cell>
        </row>
        <row r="1302">
          <cell r="B1302" t="str">
            <v>T1102</v>
          </cell>
          <cell r="C1302" t="str">
            <v>Accesorios De Baño</v>
          </cell>
          <cell r="D1302" t="str">
            <v>u</v>
          </cell>
          <cell r="E1302">
            <v>42</v>
          </cell>
          <cell r="F1302">
            <v>8810.6867695974033</v>
          </cell>
          <cell r="G1302">
            <v>370048.84432309092</v>
          </cell>
          <cell r="H1302">
            <v>42979</v>
          </cell>
          <cell r="I1302" t="str">
            <v>REVESTIMIENTOS</v>
          </cell>
        </row>
        <row r="1303">
          <cell r="B1303" t="str">
            <v>T1103</v>
          </cell>
          <cell r="C1303" t="str">
            <v>Accesorios De Baño Discapacitados</v>
          </cell>
          <cell r="D1303" t="str">
            <v>u</v>
          </cell>
          <cell r="E1303">
            <v>10</v>
          </cell>
          <cell r="F1303">
            <v>56638.371823709087</v>
          </cell>
          <cell r="G1303">
            <v>566383.71823709086</v>
          </cell>
          <cell r="H1303">
            <v>42979</v>
          </cell>
          <cell r="I1303" t="str">
            <v>REVESTIMIENTOS</v>
          </cell>
        </row>
        <row r="1304">
          <cell r="B1304" t="str">
            <v>T1153</v>
          </cell>
          <cell r="C1304" t="str">
            <v>Accesorios Para 1 Baño  (Percha, Jabonera, Portarrollo, Vaso Y Toallero)</v>
          </cell>
          <cell r="D1304" t="str">
            <v>u</v>
          </cell>
          <cell r="E1304">
            <v>52</v>
          </cell>
          <cell r="F1304">
            <v>5002.691517298701</v>
          </cell>
          <cell r="G1304">
            <v>260139.95889953244</v>
          </cell>
          <cell r="H1304">
            <v>44044</v>
          </cell>
          <cell r="I1304" t="str">
            <v>REVESTIMIENTOS</v>
          </cell>
        </row>
        <row r="1305">
          <cell r="B1305" t="str">
            <v>T1208</v>
          </cell>
          <cell r="C1305" t="str">
            <v>Ch1 Y Ch2 - Cielorraso De Hormigón Visto, Tratamiento Hormigón Sin Oquedades</v>
          </cell>
          <cell r="D1305" t="str">
            <v>m2</v>
          </cell>
          <cell r="E1305">
            <v>388.62</v>
          </cell>
          <cell r="F1305">
            <v>528.90362243896095</v>
          </cell>
          <cell r="G1305">
            <v>205542.525752229</v>
          </cell>
          <cell r="H1305">
            <v>44044</v>
          </cell>
          <cell r="I1305" t="str">
            <v>CIELORRASOS</v>
          </cell>
        </row>
        <row r="1306">
          <cell r="B1306" t="str">
            <v>T1154</v>
          </cell>
          <cell r="C1306" t="str">
            <v>Enduido Sobre Cielorrasos De Hormigón Visto</v>
          </cell>
          <cell r="D1306" t="str">
            <v>m2</v>
          </cell>
          <cell r="E1306">
            <v>388.62</v>
          </cell>
          <cell r="F1306">
            <v>341.03472471948049</v>
          </cell>
          <cell r="G1306">
            <v>132532.91472048452</v>
          </cell>
          <cell r="H1306">
            <v>44044</v>
          </cell>
          <cell r="I1306" t="str">
            <v>CIELORRASOS</v>
          </cell>
        </row>
        <row r="1307">
          <cell r="B1307" t="str">
            <v>T1092</v>
          </cell>
          <cell r="C1307" t="str">
            <v>Cielorraso Suspendido Durlock Placa Normal 9.5 Mm (Mat + Mo)</v>
          </cell>
          <cell r="D1307" t="str">
            <v>m2</v>
          </cell>
          <cell r="E1307">
            <v>249.98</v>
          </cell>
          <cell r="F1307">
            <v>1426.1197175541856</v>
          </cell>
          <cell r="G1307">
            <v>356501.40699419531</v>
          </cell>
          <cell r="H1307">
            <v>44044</v>
          </cell>
          <cell r="I1307" t="str">
            <v>CIELORRASOS</v>
          </cell>
        </row>
        <row r="1308">
          <cell r="B1308" t="str">
            <v>T1155</v>
          </cell>
          <cell r="C1308" t="str">
            <v>Barrera De Vapor</v>
          </cell>
          <cell r="D1308" t="str">
            <v>m2</v>
          </cell>
          <cell r="E1308">
            <v>580.22</v>
          </cell>
          <cell r="F1308">
            <v>159.7765854077922</v>
          </cell>
          <cell r="G1308">
            <v>92705.570385309198</v>
          </cell>
          <cell r="H1308">
            <v>44044</v>
          </cell>
          <cell r="I1308" t="str">
            <v>CUBIERTA</v>
          </cell>
        </row>
        <row r="1309">
          <cell r="B1309" t="str">
            <v>T1209</v>
          </cell>
          <cell r="C1309" t="str">
            <v>Contrapiso De Hormigón H30 Espesor 12 Cm Con Malla De 8 Mm Cada 15 Cm</v>
          </cell>
          <cell r="D1309" t="str">
            <v>m2</v>
          </cell>
          <cell r="E1309">
            <v>498.5</v>
          </cell>
          <cell r="F1309">
            <v>2030.8272746196249</v>
          </cell>
          <cell r="G1309">
            <v>1012367.396397883</v>
          </cell>
          <cell r="H1309">
            <v>44044</v>
          </cell>
          <cell r="I1309" t="str">
            <v>CUBIERTA</v>
          </cell>
        </row>
        <row r="1310">
          <cell r="B1310" t="str">
            <v>T1071</v>
          </cell>
          <cell r="C1310" t="str">
            <v>Carpeta De Cemento Impermeable 1:3 + Hidrófugo</v>
          </cell>
          <cell r="D1310" t="str">
            <v>m2</v>
          </cell>
          <cell r="E1310">
            <v>498.5</v>
          </cell>
          <cell r="F1310">
            <v>755.87820499285704</v>
          </cell>
          <cell r="G1310">
            <v>376805.28518893925</v>
          </cell>
          <cell r="H1310">
            <v>44044</v>
          </cell>
          <cell r="I1310" t="str">
            <v>CUBIERTA</v>
          </cell>
        </row>
        <row r="1311">
          <cell r="B1311" t="str">
            <v>T1156</v>
          </cell>
          <cell r="C1311" t="str">
            <v>Poliestireno Expandido Esp 20 Mm Sobre Asfalto En Cubiertas</v>
          </cell>
          <cell r="D1311" t="str">
            <v>m2</v>
          </cell>
          <cell r="E1311">
            <v>498.5</v>
          </cell>
          <cell r="F1311">
            <v>4446.1195854077923</v>
          </cell>
          <cell r="G1311">
            <v>2216390.6133257844</v>
          </cell>
          <cell r="H1311">
            <v>44044</v>
          </cell>
          <cell r="I1311" t="str">
            <v>CUBIERTA</v>
          </cell>
        </row>
        <row r="1312">
          <cell r="B1312" t="str">
            <v>T1157</v>
          </cell>
          <cell r="C1312" t="str">
            <v>Membrana Hidrofuga Geotextil 4Mm (Mat+Mo)</v>
          </cell>
          <cell r="D1312" t="str">
            <v>m2</v>
          </cell>
          <cell r="E1312">
            <v>580.22</v>
          </cell>
          <cell r="F1312">
            <v>1251.1955840779219</v>
          </cell>
          <cell r="G1312">
            <v>725968.70179369184</v>
          </cell>
          <cell r="H1312">
            <v>44044</v>
          </cell>
          <cell r="I1312" t="str">
            <v>CUBIERTA</v>
          </cell>
        </row>
        <row r="1313">
          <cell r="B1313" t="str">
            <v>T1229</v>
          </cell>
          <cell r="C1313" t="str">
            <v>Piso Baldosa Azotea Colocado Con Mortero De Asiento Y Tomado De Juntas</v>
          </cell>
          <cell r="D1313" t="str">
            <v>m2</v>
          </cell>
          <cell r="E1313">
            <v>498.5</v>
          </cell>
          <cell r="F1313">
            <v>1044.4408516659739</v>
          </cell>
          <cell r="G1313">
            <v>520653.76455548801</v>
          </cell>
          <cell r="H1313">
            <v>42948</v>
          </cell>
          <cell r="I1313" t="str">
            <v>CUBIERTA</v>
          </cell>
        </row>
        <row r="1314">
          <cell r="B1314" t="str">
            <v>T1158</v>
          </cell>
          <cell r="C1314" t="str">
            <v>Babeta De Cierre Lateral Chapa Bwg N24</v>
          </cell>
          <cell r="D1314" t="str">
            <v>ml</v>
          </cell>
          <cell r="E1314">
            <v>163.44</v>
          </cell>
          <cell r="F1314">
            <v>797.36364759480512</v>
          </cell>
          <cell r="G1314">
            <v>130321.11456289495</v>
          </cell>
          <cell r="H1314">
            <v>42736</v>
          </cell>
          <cell r="I1314" t="str">
            <v>CUBIERTA</v>
          </cell>
        </row>
        <row r="1315">
          <cell r="B1315" t="str">
            <v>T1115</v>
          </cell>
          <cell r="C1315" t="str">
            <v>Derecho De Conexión, Agua En Acera 13 A 32 Mm</v>
          </cell>
          <cell r="D1315" t="str">
            <v>u</v>
          </cell>
          <cell r="E1315">
            <v>1</v>
          </cell>
          <cell r="F1315">
            <v>2399.6799999999998</v>
          </cell>
          <cell r="G1315">
            <v>2399.6799999999998</v>
          </cell>
          <cell r="H1315">
            <v>42736</v>
          </cell>
          <cell r="I1315" t="str">
            <v>SANITARIAS</v>
          </cell>
        </row>
        <row r="1316">
          <cell r="B1316" t="str">
            <v>T1128</v>
          </cell>
          <cell r="C1316" t="str">
            <v>Tramo Desde Conexión De Agua Hasta Tanque De Bombeo Diam 25</v>
          </cell>
          <cell r="D1316" t="str">
            <v>u</v>
          </cell>
          <cell r="E1316">
            <v>35</v>
          </cell>
          <cell r="F1316">
            <v>14542.688668966231</v>
          </cell>
          <cell r="G1316">
            <v>508994.10341381811</v>
          </cell>
          <cell r="H1316">
            <v>42979</v>
          </cell>
          <cell r="I1316" t="str">
            <v>SANITARIAS</v>
          </cell>
        </row>
        <row r="1317">
          <cell r="B1317" t="str">
            <v>T1117</v>
          </cell>
          <cell r="C1317" t="str">
            <v>Colector De Tanque De Bombeo 2"</v>
          </cell>
          <cell r="D1317" t="str">
            <v>u</v>
          </cell>
          <cell r="E1317">
            <v>1</v>
          </cell>
          <cell r="F1317">
            <v>29977.795539906489</v>
          </cell>
          <cell r="G1317">
            <v>29977.795539906489</v>
          </cell>
          <cell r="H1317">
            <v>42979</v>
          </cell>
          <cell r="I1317" t="str">
            <v>SANITARIAS</v>
          </cell>
        </row>
        <row r="1318">
          <cell r="B1318" t="str">
            <v>T1118</v>
          </cell>
          <cell r="C1318" t="str">
            <v>Tramo Desde Colector De Tb Hasta Entrada A Bombas</v>
          </cell>
          <cell r="D1318" t="str">
            <v>ml</v>
          </cell>
          <cell r="E1318">
            <v>10</v>
          </cell>
          <cell r="F1318">
            <v>4630.6684424883115</v>
          </cell>
          <cell r="G1318">
            <v>46306.684424883118</v>
          </cell>
          <cell r="H1318">
            <v>42979</v>
          </cell>
          <cell r="I1318" t="str">
            <v>SANITARIAS</v>
          </cell>
        </row>
        <row r="1319">
          <cell r="B1319" t="str">
            <v>T1159</v>
          </cell>
          <cell r="C1319" t="str">
            <v>Cuadro De Bombas</v>
          </cell>
          <cell r="D1319" t="str">
            <v>u</v>
          </cell>
          <cell r="E1319">
            <v>1</v>
          </cell>
          <cell r="F1319">
            <v>30839</v>
          </cell>
          <cell r="G1319">
            <v>30839</v>
          </cell>
          <cell r="H1319">
            <v>42948</v>
          </cell>
          <cell r="I1319" t="str">
            <v>SANITARIAS</v>
          </cell>
        </row>
        <row r="1320">
          <cell r="B1320" t="str">
            <v>T1119</v>
          </cell>
          <cell r="C1320" t="str">
            <v>Tramo Desde Bombas Hasta Subida De Agua</v>
          </cell>
          <cell r="D1320" t="str">
            <v>ml</v>
          </cell>
          <cell r="E1320">
            <v>10</v>
          </cell>
          <cell r="F1320">
            <v>7505.9525349766218</v>
          </cell>
          <cell r="G1320">
            <v>75059.52534976622</v>
          </cell>
          <cell r="H1320">
            <v>42948</v>
          </cell>
          <cell r="I1320" t="str">
            <v>SANITARIAS</v>
          </cell>
        </row>
        <row r="1321">
          <cell r="B1321" t="str">
            <v>T1120</v>
          </cell>
          <cell r="C1321" t="str">
            <v>Subida A Tr Diam 1 1/2"</v>
          </cell>
          <cell r="D1321" t="str">
            <v>ml</v>
          </cell>
          <cell r="E1321">
            <v>15</v>
          </cell>
          <cell r="F1321">
            <v>872.15414812207769</v>
          </cell>
          <cell r="G1321">
            <v>13082.312221831166</v>
          </cell>
          <cell r="H1321">
            <v>42948</v>
          </cell>
          <cell r="I1321" t="str">
            <v>SANITARIAS</v>
          </cell>
        </row>
        <row r="1322">
          <cell r="B1322" t="str">
            <v>T1160</v>
          </cell>
          <cell r="C1322" t="str">
            <v>Colector 6 Bajadas</v>
          </cell>
          <cell r="D1322" t="str">
            <v>u</v>
          </cell>
          <cell r="E1322">
            <v>1</v>
          </cell>
          <cell r="F1322">
            <v>6128.4393462441549</v>
          </cell>
          <cell r="G1322">
            <v>6128.4393462441549</v>
          </cell>
          <cell r="H1322">
            <v>42979</v>
          </cell>
          <cell r="I1322" t="str">
            <v>SANITARIAS</v>
          </cell>
        </row>
        <row r="1323">
          <cell r="B1323" t="str">
            <v>T1210</v>
          </cell>
          <cell r="C1323" t="str">
            <v>Montante (Subida O Bajada) De Agua Fria Acqua 1"</v>
          </cell>
          <cell r="D1323" t="str">
            <v>ml</v>
          </cell>
          <cell r="E1323">
            <v>118</v>
          </cell>
          <cell r="F1323">
            <v>447.16102419948038</v>
          </cell>
          <cell r="G1323">
            <v>52765.000855538688</v>
          </cell>
          <cell r="H1323">
            <v>42979</v>
          </cell>
          <cell r="I1323" t="str">
            <v>SANITARIAS</v>
          </cell>
        </row>
        <row r="1324">
          <cell r="B1324" t="str">
            <v>T1161</v>
          </cell>
          <cell r="C1324" t="str">
            <v>Agua Fria Y Caliente Cocina - Lavadero</v>
          </cell>
          <cell r="D1324" t="str">
            <v>u</v>
          </cell>
          <cell r="E1324">
            <v>26</v>
          </cell>
          <cell r="F1324">
            <v>8018.2139849766218</v>
          </cell>
          <cell r="G1324">
            <v>208473.56360939218</v>
          </cell>
          <cell r="H1324">
            <v>44044</v>
          </cell>
          <cell r="I1324" t="str">
            <v>SANITARIAS</v>
          </cell>
        </row>
        <row r="1325">
          <cell r="B1325" t="str">
            <v>T1162</v>
          </cell>
          <cell r="C1325" t="str">
            <v>Agua Fria Y Caliente Cocina O Kitchinet</v>
          </cell>
          <cell r="D1325" t="str">
            <v>u</v>
          </cell>
          <cell r="E1325">
            <v>10</v>
          </cell>
          <cell r="F1325">
            <v>5360.6223656103884</v>
          </cell>
          <cell r="G1325">
            <v>53606.223656103888</v>
          </cell>
          <cell r="H1325">
            <v>44044</v>
          </cell>
          <cell r="I1325" t="str">
            <v>SANITARIAS</v>
          </cell>
        </row>
        <row r="1326">
          <cell r="B1326" t="str">
            <v>T1121</v>
          </cell>
          <cell r="C1326" t="str">
            <v>Agua Fria Y Caliente Baño Principal</v>
          </cell>
          <cell r="D1326" t="str">
            <v>u</v>
          </cell>
          <cell r="E1326">
            <v>34</v>
          </cell>
          <cell r="F1326">
            <v>17427.537019953241</v>
          </cell>
          <cell r="G1326">
            <v>592536.2586784102</v>
          </cell>
          <cell r="H1326">
            <v>44044</v>
          </cell>
          <cell r="I1326" t="str">
            <v>SANITARIAS</v>
          </cell>
        </row>
        <row r="1327">
          <cell r="B1327" t="str">
            <v>T1163</v>
          </cell>
          <cell r="C1327" t="str">
            <v>Agua Fria Y Caliente Toillete</v>
          </cell>
          <cell r="D1327" t="str">
            <v>u</v>
          </cell>
          <cell r="E1327">
            <v>18</v>
          </cell>
          <cell r="F1327">
            <v>6992.5943849766218</v>
          </cell>
          <cell r="G1327">
            <v>125866.69892957919</v>
          </cell>
          <cell r="H1327">
            <v>44044</v>
          </cell>
          <cell r="I1327" t="str">
            <v>SANITARIAS</v>
          </cell>
        </row>
        <row r="1328">
          <cell r="B1328" t="str">
            <v>T1164</v>
          </cell>
          <cell r="C1328" t="str">
            <v>Tanque De Acero Inoxidable - 200 Litros (Provision Y Colocacion)</v>
          </cell>
          <cell r="D1328" t="str">
            <v>u</v>
          </cell>
          <cell r="E1328">
            <v>3</v>
          </cell>
          <cell r="F1328">
            <v>17889.984354077922</v>
          </cell>
          <cell r="G1328">
            <v>53669.953062233762</v>
          </cell>
          <cell r="H1328">
            <v>42979</v>
          </cell>
          <cell r="I1328" t="str">
            <v>SANITARIAS</v>
          </cell>
        </row>
        <row r="1329">
          <cell r="B1329" t="str">
            <v>T1211</v>
          </cell>
          <cell r="C1329" t="str">
            <v xml:space="preserve">Desague Cloacal - Cocina-Lavadero </v>
          </cell>
          <cell r="D1329" t="str">
            <v>u</v>
          </cell>
          <cell r="E1329">
            <v>36</v>
          </cell>
          <cell r="F1329">
            <v>7757.8651939766223</v>
          </cell>
          <cell r="G1329">
            <v>279283.14698315843</v>
          </cell>
          <cell r="H1329">
            <v>44044</v>
          </cell>
          <cell r="I1329" t="str">
            <v>SANITARIAS</v>
          </cell>
        </row>
        <row r="1330">
          <cell r="B1330" t="str">
            <v>T1230</v>
          </cell>
          <cell r="C1330" t="str">
            <v xml:space="preserve">Desague Cloacal - Baño Principal </v>
          </cell>
          <cell r="D1330" t="str">
            <v>u</v>
          </cell>
          <cell r="E1330">
            <v>34</v>
          </cell>
          <cell r="F1330">
            <v>9418.2163312207776</v>
          </cell>
          <cell r="G1330">
            <v>320219.35526150645</v>
          </cell>
          <cell r="H1330">
            <v>44044</v>
          </cell>
          <cell r="I1330" t="str">
            <v>SANITARIAS</v>
          </cell>
        </row>
        <row r="1331">
          <cell r="B1331" t="str">
            <v>T1212</v>
          </cell>
          <cell r="C1331" t="str">
            <v>Desague Cloacal - Toillete</v>
          </cell>
          <cell r="D1331" t="str">
            <v>u</v>
          </cell>
          <cell r="E1331">
            <v>18</v>
          </cell>
          <cell r="F1331">
            <v>6227.8322762324669</v>
          </cell>
          <cell r="G1331">
            <v>112100.98097218441</v>
          </cell>
          <cell r="H1331">
            <v>44044</v>
          </cell>
          <cell r="I1331" t="str">
            <v>SANITARIAS</v>
          </cell>
        </row>
        <row r="1332">
          <cell r="B1332" t="str">
            <v>T1165</v>
          </cell>
          <cell r="C1332" t="str">
            <v>Camara De Inspeccion De 60X60 Prefabricada</v>
          </cell>
          <cell r="D1332" t="str">
            <v>u</v>
          </cell>
          <cell r="E1332">
            <v>2</v>
          </cell>
          <cell r="F1332">
            <v>12628.286369953245</v>
          </cell>
          <cell r="G1332">
            <v>25256.572739906489</v>
          </cell>
          <cell r="H1332">
            <v>42979</v>
          </cell>
          <cell r="I1332" t="str">
            <v>SANITARIAS</v>
          </cell>
        </row>
        <row r="1333">
          <cell r="B1333" t="str">
            <v>T1213</v>
          </cell>
          <cell r="C1333" t="str">
            <v>Cañería Cloacal Principal Pvc 110 Mm Incluye Excavación Relleno Y Ramales</v>
          </cell>
          <cell r="D1333" t="str">
            <v>ml</v>
          </cell>
          <cell r="E1333">
            <v>60</v>
          </cell>
          <cell r="F1333">
            <v>3589.7066653795505</v>
          </cell>
          <cell r="G1333">
            <v>215382.39992277304</v>
          </cell>
          <cell r="H1333">
            <v>44044</v>
          </cell>
          <cell r="I1333" t="str">
            <v>SANITARIAS</v>
          </cell>
        </row>
        <row r="1334">
          <cell r="B1334" t="str">
            <v>T1214</v>
          </cell>
          <cell r="C1334" t="str">
            <v>Inodoro, Mochila Y Asiento Plastico</v>
          </cell>
          <cell r="D1334" t="str">
            <v>u</v>
          </cell>
          <cell r="E1334">
            <v>52</v>
          </cell>
          <cell r="F1334">
            <v>15642.63036561039</v>
          </cell>
          <cell r="G1334">
            <v>813416.77901174023</v>
          </cell>
          <cell r="H1334">
            <v>44044</v>
          </cell>
          <cell r="I1334" t="str">
            <v>SANITARIAS</v>
          </cell>
        </row>
        <row r="1335">
          <cell r="B1335" t="str">
            <v>T1166</v>
          </cell>
          <cell r="C1335" t="str">
            <v>Artefacto Deposito Automatico</v>
          </cell>
          <cell r="D1335" t="str">
            <v>u</v>
          </cell>
          <cell r="E1335">
            <v>52</v>
          </cell>
          <cell r="F1335">
            <v>6421.4853462441552</v>
          </cell>
          <cell r="G1335">
            <v>333917.23800469609</v>
          </cell>
          <cell r="H1335">
            <v>44044</v>
          </cell>
          <cell r="I1335" t="str">
            <v>SANITARIAS</v>
          </cell>
        </row>
        <row r="1336">
          <cell r="B1336" t="str">
            <v>T1215</v>
          </cell>
          <cell r="C1336" t="str">
            <v>Artefacto Bidet</v>
          </cell>
          <cell r="D1336" t="str">
            <v>u</v>
          </cell>
          <cell r="E1336">
            <v>34</v>
          </cell>
          <cell r="F1336">
            <v>5615.5665193662335</v>
          </cell>
          <cell r="G1336">
            <v>190929.26165845193</v>
          </cell>
          <cell r="H1336">
            <v>44044</v>
          </cell>
          <cell r="I1336" t="str">
            <v>SANITARIAS</v>
          </cell>
        </row>
        <row r="1337">
          <cell r="B1337" t="str">
            <v>T1216</v>
          </cell>
          <cell r="C1337" t="str">
            <v xml:space="preserve">Artefacto Lavatorio De Colgar </v>
          </cell>
          <cell r="D1337" t="str">
            <v>u</v>
          </cell>
          <cell r="E1337">
            <v>52</v>
          </cell>
          <cell r="F1337">
            <v>6553.6116369953243</v>
          </cell>
          <cell r="G1337">
            <v>340787.80512375687</v>
          </cell>
          <cell r="H1337">
            <v>42979</v>
          </cell>
          <cell r="I1337" t="str">
            <v>SANITARIAS</v>
          </cell>
        </row>
        <row r="1338">
          <cell r="B1338" t="str">
            <v>T1217</v>
          </cell>
          <cell r="C1338" t="str">
            <v>Artefacto Bañera (Provision Y Colocación)</v>
          </cell>
          <cell r="D1338" t="str">
            <v>u</v>
          </cell>
          <cell r="E1338">
            <v>34</v>
          </cell>
          <cell r="F1338">
            <v>16870.136068488311</v>
          </cell>
          <cell r="G1338">
            <v>573584.62632860255</v>
          </cell>
          <cell r="H1338">
            <v>44044</v>
          </cell>
          <cell r="I1338" t="str">
            <v>SANITARIAS</v>
          </cell>
        </row>
        <row r="1339">
          <cell r="B1339" t="str">
            <v>T1218</v>
          </cell>
          <cell r="C1339" t="str">
            <v>Griferia - Para Pileta De Cocina (Provision Y Colocacion)</v>
          </cell>
          <cell r="D1339" t="str">
            <v>u</v>
          </cell>
          <cell r="E1339">
            <v>36</v>
          </cell>
          <cell r="F1339">
            <v>2672.4045462441554</v>
          </cell>
          <cell r="G1339">
            <v>96206.563664789603</v>
          </cell>
          <cell r="H1339">
            <v>42979</v>
          </cell>
          <cell r="I1339" t="str">
            <v>SANITARIAS</v>
          </cell>
        </row>
        <row r="1340">
          <cell r="B1340" t="str">
            <v>T1219</v>
          </cell>
          <cell r="C1340" t="str">
            <v>Griferia - Para Bidet (Provision Y Colocacion)</v>
          </cell>
          <cell r="D1340" t="str">
            <v>u</v>
          </cell>
          <cell r="E1340">
            <v>34</v>
          </cell>
          <cell r="F1340">
            <v>7271.4790924883109</v>
          </cell>
          <cell r="G1340">
            <v>247230.28914460258</v>
          </cell>
          <cell r="H1340">
            <v>42979</v>
          </cell>
          <cell r="I1340" t="str">
            <v>SANITARIAS</v>
          </cell>
        </row>
        <row r="1341">
          <cell r="B1341" t="str">
            <v>T1220</v>
          </cell>
          <cell r="C1341" t="str">
            <v>Griferia - Para Lavatorio (Provision Y Colocacion)</v>
          </cell>
          <cell r="D1341" t="str">
            <v>u</v>
          </cell>
          <cell r="E1341">
            <v>52</v>
          </cell>
          <cell r="F1341">
            <v>5750.0045462441558</v>
          </cell>
          <cell r="G1341">
            <v>299000.23640469613</v>
          </cell>
          <cell r="H1341">
            <v>42979</v>
          </cell>
          <cell r="I1341" t="str">
            <v>SANITARIAS</v>
          </cell>
        </row>
        <row r="1342">
          <cell r="B1342" t="str">
            <v>T1221</v>
          </cell>
          <cell r="C1342" t="str">
            <v>Griferia - Para Ducha (Provision Y Colocacion)</v>
          </cell>
          <cell r="D1342" t="str">
            <v>u</v>
          </cell>
          <cell r="E1342">
            <v>34</v>
          </cell>
          <cell r="F1342">
            <v>3926.1368193662338</v>
          </cell>
          <cell r="G1342">
            <v>133488.65185845195</v>
          </cell>
          <cell r="H1342">
            <v>42979</v>
          </cell>
          <cell r="I1342" t="str">
            <v>SANITARIAS</v>
          </cell>
        </row>
        <row r="1343">
          <cell r="B1343" t="str">
            <v>T1222</v>
          </cell>
          <cell r="C1343" t="str">
            <v>Embudo De Hf 20X20 (Provision Y Colocación)</v>
          </cell>
          <cell r="D1343" t="str">
            <v>u</v>
          </cell>
          <cell r="E1343">
            <v>16</v>
          </cell>
          <cell r="F1343">
            <v>2866.1507567441554</v>
          </cell>
          <cell r="G1343">
            <v>45858.412107906486</v>
          </cell>
          <cell r="H1343">
            <v>44044</v>
          </cell>
          <cell r="I1343" t="str">
            <v>SANITARIAS</v>
          </cell>
        </row>
        <row r="1344">
          <cell r="B1344" t="str">
            <v>T1167</v>
          </cell>
          <cell r="C1344" t="str">
            <v>Caño De Pvc 110 Mm Esp. 3,2Mm, (Con Excavación Y Relleno)</v>
          </cell>
          <cell r="D1344" t="str">
            <v>ml</v>
          </cell>
          <cell r="E1344">
            <v>64</v>
          </cell>
          <cell r="F1344">
            <v>2806.9473911667524</v>
          </cell>
          <cell r="G1344">
            <v>179644.63303467215</v>
          </cell>
          <cell r="H1344">
            <v>44044</v>
          </cell>
          <cell r="I1344" t="str">
            <v>SANITARIAS</v>
          </cell>
        </row>
        <row r="1345">
          <cell r="B1345" t="str">
            <v>T1168</v>
          </cell>
          <cell r="C1345" t="str">
            <v>Bajadas En Caño De Pvc 110 Mm Esp. 3,2 Mm</v>
          </cell>
          <cell r="D1345" t="str">
            <v>ml</v>
          </cell>
          <cell r="E1345">
            <v>192</v>
          </cell>
          <cell r="F1345">
            <v>1415.2848300779217</v>
          </cell>
          <cell r="G1345">
            <v>271734.68737496098</v>
          </cell>
          <cell r="H1345">
            <v>42948</v>
          </cell>
          <cell r="I1345" t="str">
            <v>SANITARIAS</v>
          </cell>
        </row>
        <row r="1346">
          <cell r="B1346" t="str">
            <v>T1223</v>
          </cell>
          <cell r="C1346" t="str">
            <v>Caño Horizontal Hf 100 En Planta Baja  Incluye Excavación Relleno Y Ramales</v>
          </cell>
          <cell r="D1346" t="str">
            <v>ml</v>
          </cell>
          <cell r="E1346">
            <v>50</v>
          </cell>
          <cell r="F1346">
            <v>4068.8184846201289</v>
          </cell>
          <cell r="G1346">
            <v>203440.92423100644</v>
          </cell>
          <cell r="H1346">
            <v>42979</v>
          </cell>
          <cell r="I1346" t="str">
            <v>SANITARIAS</v>
          </cell>
        </row>
        <row r="1347">
          <cell r="B1347" t="str">
            <v>T1224</v>
          </cell>
          <cell r="C1347" t="str">
            <v>Puerta Exterior Vivienda Individual, Incluye Pintura Esmalte Sintetico</v>
          </cell>
          <cell r="D1347" t="str">
            <v>u</v>
          </cell>
          <cell r="E1347">
            <v>26</v>
          </cell>
          <cell r="F1347">
            <v>5600.942774248485</v>
          </cell>
          <cell r="G1347">
            <v>145624.51213046061</v>
          </cell>
          <cell r="H1347">
            <v>42887</v>
          </cell>
          <cell r="I1347" t="str">
            <v>CARPINTERIAS</v>
          </cell>
        </row>
        <row r="1348">
          <cell r="B1348" t="str">
            <v>T1225</v>
          </cell>
          <cell r="C1348" t="str">
            <v>Puerta Placa 0.90 X 2.00 , Incluye Pintura Esmalte Sintético</v>
          </cell>
          <cell r="D1348" t="str">
            <v>u</v>
          </cell>
          <cell r="E1348">
            <v>132</v>
          </cell>
          <cell r="F1348">
            <v>5739.8027204702166</v>
          </cell>
          <cell r="G1348">
            <v>757653.95910206856</v>
          </cell>
          <cell r="H1348">
            <v>42887</v>
          </cell>
          <cell r="I1348" t="str">
            <v>CARPINTERIAS</v>
          </cell>
        </row>
        <row r="1349">
          <cell r="B1349" t="str">
            <v>T1169</v>
          </cell>
          <cell r="C1349" t="str">
            <v>Ventanas De Aluminio Con Vidrio Incluido</v>
          </cell>
          <cell r="D1349" t="str">
            <v>m2</v>
          </cell>
          <cell r="E1349">
            <v>364.4</v>
          </cell>
          <cell r="F1349">
            <v>2128.3421770389609</v>
          </cell>
          <cell r="G1349">
            <v>775567.88931299734</v>
          </cell>
          <cell r="H1349">
            <v>42887</v>
          </cell>
          <cell r="I1349" t="str">
            <v>CARPINTERIAS</v>
          </cell>
        </row>
        <row r="1350">
          <cell r="B1350" t="str">
            <v>T1169</v>
          </cell>
          <cell r="C1350" t="str">
            <v>Ventanas De Aluminio Con Vidrio Incluido</v>
          </cell>
          <cell r="D1350" t="str">
            <v>m2</v>
          </cell>
          <cell r="E1350">
            <v>111.6</v>
          </cell>
          <cell r="F1350">
            <v>2128.3421770389609</v>
          </cell>
          <cell r="G1350">
            <v>237522.98695754804</v>
          </cell>
          <cell r="H1350">
            <v>42887</v>
          </cell>
          <cell r="I1350" t="str">
            <v>CARPINTERIAS</v>
          </cell>
        </row>
        <row r="1351">
          <cell r="B1351" t="str">
            <v>T1170</v>
          </cell>
          <cell r="C1351" t="str">
            <v xml:space="preserve">Baranda De Cano Acero Galvanizado </v>
          </cell>
          <cell r="D1351" t="str">
            <v>ml</v>
          </cell>
          <cell r="E1351">
            <v>317.27999999999997</v>
          </cell>
          <cell r="F1351">
            <v>1294.0110207445884</v>
          </cell>
          <cell r="G1351">
            <v>410563.81666184298</v>
          </cell>
          <cell r="H1351">
            <v>42887</v>
          </cell>
          <cell r="I1351" t="str">
            <v>CARPINTERIAS</v>
          </cell>
        </row>
        <row r="1352">
          <cell r="B1352" t="str">
            <v>T1171</v>
          </cell>
          <cell r="C1352" t="str">
            <v>Instalacion De Gas Para Vivienda, Dos Picos, Completa</v>
          </cell>
          <cell r="D1352" t="str">
            <v>u</v>
          </cell>
          <cell r="E1352">
            <v>26</v>
          </cell>
          <cell r="F1352">
            <v>30892.38</v>
          </cell>
          <cell r="G1352">
            <v>803201.88</v>
          </cell>
          <cell r="H1352">
            <v>42736</v>
          </cell>
          <cell r="I1352" t="str">
            <v>GAS</v>
          </cell>
        </row>
        <row r="1353">
          <cell r="B1353" t="str">
            <v>T1172</v>
          </cell>
          <cell r="C1353" t="str">
            <v>Calefon Tb 14 L (Provisión Y Colocación)</v>
          </cell>
          <cell r="D1353" t="str">
            <v>u</v>
          </cell>
          <cell r="E1353">
            <v>36</v>
          </cell>
          <cell r="F1353">
            <v>8108.3608851948047</v>
          </cell>
          <cell r="G1353">
            <v>291900.99186701298</v>
          </cell>
          <cell r="H1353">
            <v>42887</v>
          </cell>
          <cell r="I1353" t="str">
            <v>GAS</v>
          </cell>
        </row>
        <row r="1354">
          <cell r="B1354" t="str">
            <v>T1173</v>
          </cell>
          <cell r="C1354" t="str">
            <v>Calefactor Tb 5000 Cal</v>
          </cell>
          <cell r="D1354" t="str">
            <v>u</v>
          </cell>
          <cell r="E1354">
            <v>26</v>
          </cell>
          <cell r="F1354">
            <v>6443.6887081558443</v>
          </cell>
          <cell r="G1354">
            <v>167535.90641205196</v>
          </cell>
          <cell r="H1354">
            <v>42736</v>
          </cell>
          <cell r="I1354" t="str">
            <v>GAS</v>
          </cell>
        </row>
        <row r="1355">
          <cell r="B1355" t="str">
            <v>T1174</v>
          </cell>
          <cell r="C1355" t="str">
            <v>Cocina  (Provisión Y Colocación)</v>
          </cell>
          <cell r="D1355" t="str">
            <v>u</v>
          </cell>
          <cell r="E1355">
            <v>36</v>
          </cell>
          <cell r="F1355">
            <v>8948.0087081558431</v>
          </cell>
          <cell r="G1355">
            <v>322128.31349361036</v>
          </cell>
          <cell r="H1355">
            <v>42736</v>
          </cell>
          <cell r="I1355" t="str">
            <v>GAS</v>
          </cell>
        </row>
        <row r="1356">
          <cell r="B1356" t="str">
            <v>T1175</v>
          </cell>
          <cell r="C1356" t="str">
            <v>Boca De Electricidad Completa</v>
          </cell>
          <cell r="D1356" t="str">
            <v>boca</v>
          </cell>
          <cell r="E1356">
            <v>880</v>
          </cell>
          <cell r="F1356">
            <v>5919</v>
          </cell>
          <cell r="G1356">
            <v>5208720</v>
          </cell>
          <cell r="H1356">
            <v>42948</v>
          </cell>
          <cell r="I1356" t="str">
            <v>ELECTRICIDAD</v>
          </cell>
        </row>
        <row r="1357">
          <cell r="B1357" t="str">
            <v>T1176</v>
          </cell>
          <cell r="C1357" t="str">
            <v>Boca De Tv, Solo Cañerías  (Provisión Y Colocación)</v>
          </cell>
          <cell r="D1357" t="str">
            <v>boca</v>
          </cell>
          <cell r="E1357">
            <v>36</v>
          </cell>
          <cell r="F1357">
            <v>1900</v>
          </cell>
          <cell r="G1357">
            <v>68400</v>
          </cell>
          <cell r="H1357">
            <v>42948</v>
          </cell>
          <cell r="I1357" t="str">
            <v>ELECTRICIDAD</v>
          </cell>
        </row>
        <row r="1358">
          <cell r="B1358" t="str">
            <v>T1177</v>
          </cell>
          <cell r="C1358" t="str">
            <v>Boca De Telefono, Solo Cañerias  (Provisión Y Colocación)</v>
          </cell>
          <cell r="D1358" t="str">
            <v>boca</v>
          </cell>
          <cell r="E1358">
            <v>36</v>
          </cell>
          <cell r="F1358">
            <v>1800</v>
          </cell>
          <cell r="G1358">
            <v>64800</v>
          </cell>
          <cell r="H1358">
            <v>0</v>
          </cell>
          <cell r="I1358" t="str">
            <v>ELECTRICIDAD</v>
          </cell>
        </row>
        <row r="1359">
          <cell r="B1359" t="str">
            <v>T1178</v>
          </cell>
          <cell r="C1359" t="str">
            <v>Boca Para Portero Electrico , Sólo Canerias (Provisión Y Colocación)</v>
          </cell>
          <cell r="D1359" t="str">
            <v>boca</v>
          </cell>
          <cell r="E1359">
            <v>36</v>
          </cell>
          <cell r="F1359">
            <v>2232.0500000000002</v>
          </cell>
          <cell r="G1359">
            <v>80353.8</v>
          </cell>
          <cell r="H1359">
            <v>42736</v>
          </cell>
          <cell r="I1359" t="str">
            <v>ELECTRICIDAD</v>
          </cell>
        </row>
        <row r="1360">
          <cell r="B1360" t="str">
            <v>T1162</v>
          </cell>
          <cell r="C1360" t="str">
            <v>Agua Fria Y Caliente Cocina O Kitchinet</v>
          </cell>
          <cell r="D1360" t="str">
            <v>u</v>
          </cell>
          <cell r="E1360">
            <v>20</v>
          </cell>
          <cell r="F1360">
            <v>5360.6223656103884</v>
          </cell>
          <cell r="G1360">
            <v>107212.44731220778</v>
          </cell>
          <cell r="H1360">
            <v>44044</v>
          </cell>
          <cell r="I1360" t="str">
            <v>ELECTRICIDAD</v>
          </cell>
        </row>
        <row r="1361">
          <cell r="B1361" t="str">
            <v>T1179</v>
          </cell>
          <cell r="C1361" t="str">
            <v>Matafuego Abc 10 Kg, Provision Y Colocacion</v>
          </cell>
          <cell r="D1361" t="str">
            <v>u</v>
          </cell>
          <cell r="E1361">
            <v>23</v>
          </cell>
          <cell r="F1361">
            <v>5283.5482081558439</v>
          </cell>
          <cell r="G1361">
            <v>121521.60878758441</v>
          </cell>
          <cell r="H1361">
            <v>44044</v>
          </cell>
          <cell r="I1361" t="str">
            <v>ELECTRICIDAD</v>
          </cell>
        </row>
        <row r="1362">
          <cell r="B1362" t="str">
            <v>T1180</v>
          </cell>
          <cell r="C1362" t="str">
            <v>Amoblamiento De Cocina, Mesada Y Bajo Mesada</v>
          </cell>
          <cell r="D1362" t="str">
            <v>ml</v>
          </cell>
          <cell r="E1362">
            <v>85.88</v>
          </cell>
          <cell r="F1362">
            <v>6618.3504551948045</v>
          </cell>
          <cell r="G1362">
            <v>568383.93709212972</v>
          </cell>
          <cell r="H1362">
            <v>42736</v>
          </cell>
          <cell r="I1362" t="str">
            <v>EQUIPAMIENTO</v>
          </cell>
        </row>
        <row r="1363">
          <cell r="B1363" t="str">
            <v>T1181</v>
          </cell>
          <cell r="C1363" t="str">
            <v>Mesada De Granito Gris Mara Con Traforo</v>
          </cell>
          <cell r="D1363" t="str">
            <v>m2</v>
          </cell>
          <cell r="E1363">
            <v>28.44</v>
          </cell>
          <cell r="F1363">
            <v>6439.9715334550874</v>
          </cell>
          <cell r="G1363">
            <v>183152.79041146269</v>
          </cell>
          <cell r="H1363">
            <v>44044</v>
          </cell>
          <cell r="I1363" t="str">
            <v>EQUIPAMIENTO</v>
          </cell>
        </row>
        <row r="1364">
          <cell r="B1364" t="str">
            <v>T1182</v>
          </cell>
          <cell r="C1364" t="str">
            <v>Espejo De 6 Mm</v>
          </cell>
          <cell r="D1364" t="str">
            <v>m2</v>
          </cell>
          <cell r="E1364">
            <v>24.96</v>
          </cell>
          <cell r="F1364">
            <v>5938.3577058649353</v>
          </cell>
          <cell r="G1364">
            <v>148221.40833838878</v>
          </cell>
          <cell r="H1364">
            <v>44044</v>
          </cell>
          <cell r="I1364" t="str">
            <v>ESPEJOS</v>
          </cell>
        </row>
        <row r="1365">
          <cell r="B1365" t="str">
            <v>T1183</v>
          </cell>
          <cell r="C1365" t="str">
            <v>Esmalte Sintetico Sobre Metal</v>
          </cell>
          <cell r="D1365" t="str">
            <v>m2</v>
          </cell>
          <cell r="E1365">
            <v>60</v>
          </cell>
          <cell r="F1365">
            <v>798.7992100852814</v>
          </cell>
          <cell r="G1365">
            <v>47927.952605116887</v>
          </cell>
          <cell r="H1365">
            <v>44044</v>
          </cell>
          <cell r="I1365" t="str">
            <v>PINTURAS</v>
          </cell>
        </row>
        <row r="1366">
          <cell r="B1366" t="str">
            <v>T1184</v>
          </cell>
          <cell r="C1366" t="str">
            <v>Latex En Muros Interiores (3 Manos)</v>
          </cell>
          <cell r="D1366" t="str">
            <v>m2</v>
          </cell>
          <cell r="E1366">
            <v>4624</v>
          </cell>
          <cell r="F1366">
            <v>929.73144806493497</v>
          </cell>
          <cell r="G1366">
            <v>4299078.2158522597</v>
          </cell>
          <cell r="H1366">
            <v>44044</v>
          </cell>
          <cell r="I1366" t="str">
            <v>PINTURAS</v>
          </cell>
        </row>
        <row r="1367">
          <cell r="B1367" t="str">
            <v>T1185</v>
          </cell>
          <cell r="C1367" t="str">
            <v>Latex En Cielorrasos</v>
          </cell>
          <cell r="D1367" t="str">
            <v>m2</v>
          </cell>
          <cell r="E1367">
            <v>2149.8200000000002</v>
          </cell>
          <cell r="F1367">
            <v>993.36038392467515</v>
          </cell>
          <cell r="G1367">
            <v>2135546.0205689454</v>
          </cell>
          <cell r="H1367">
            <v>44044</v>
          </cell>
          <cell r="I1367" t="str">
            <v>PINTURAS</v>
          </cell>
        </row>
        <row r="1368">
          <cell r="B1368" t="str">
            <v>T1186</v>
          </cell>
          <cell r="C1368" t="str">
            <v>Limpieza De Obra Final</v>
          </cell>
          <cell r="D1368" t="str">
            <v>m2</v>
          </cell>
          <cell r="E1368">
            <v>2247.3200000000002</v>
          </cell>
          <cell r="F1368">
            <v>68.881344488727251</v>
          </cell>
          <cell r="G1368">
            <v>154798.42309640654</v>
          </cell>
          <cell r="H1368">
            <v>44044</v>
          </cell>
          <cell r="I1368" t="str">
            <v>LIMPIEZA</v>
          </cell>
        </row>
        <row r="1370">
          <cell r="A1370" t="str">
            <v>T1232</v>
          </cell>
          <cell r="C1370" t="str">
            <v>Proyecto 1 - Movimiento De Suelos</v>
          </cell>
          <cell r="D1370" t="str">
            <v>gl</v>
          </cell>
          <cell r="G1370">
            <v>1116931.8467208883</v>
          </cell>
          <cell r="H1370">
            <v>42948</v>
          </cell>
          <cell r="I1370" t="str">
            <v>80 MODELO</v>
          </cell>
        </row>
        <row r="1371">
          <cell r="B1371" t="str">
            <v>T1142</v>
          </cell>
          <cell r="C1371" t="str">
            <v>Limpieza De Terreno A Máquina Con Retiro De Suelo</v>
          </cell>
          <cell r="D1371" t="str">
            <v>m2</v>
          </cell>
          <cell r="E1371">
            <v>900</v>
          </cell>
          <cell r="F1371">
            <v>185.83821556184967</v>
          </cell>
          <cell r="G1371">
            <v>167254.39400566471</v>
          </cell>
          <cell r="H1371">
            <v>44062</v>
          </cell>
          <cell r="I1371" t="str">
            <v>PRELIMINARES</v>
          </cell>
        </row>
        <row r="1372">
          <cell r="B1372" t="str">
            <v>T1143</v>
          </cell>
          <cell r="C1372" t="str">
            <v>Excavación Mecánica 20 M3/H</v>
          </cell>
          <cell r="D1372" t="str">
            <v>m3</v>
          </cell>
          <cell r="E1372">
            <v>415.8</v>
          </cell>
          <cell r="F1372">
            <v>520.407086212987</v>
          </cell>
          <cell r="G1372">
            <v>216385.26644735999</v>
          </cell>
          <cell r="H1372">
            <v>42948</v>
          </cell>
          <cell r="I1372" t="str">
            <v>MOVIMIENTO DE SUELOS</v>
          </cell>
        </row>
        <row r="1373">
          <cell r="B1373" t="str">
            <v>T1144</v>
          </cell>
          <cell r="C1373" t="str">
            <v>Relleno Y Compactacion Con Tosca (Duplicado T1522)</v>
          </cell>
          <cell r="D1373" t="str">
            <v>m3</v>
          </cell>
          <cell r="E1373">
            <v>415.8</v>
          </cell>
          <cell r="F1373">
            <v>1601.0694715436834</v>
          </cell>
          <cell r="G1373">
            <v>665724.68626786361</v>
          </cell>
          <cell r="H1373">
            <v>44044</v>
          </cell>
          <cell r="I1373" t="str">
            <v>MOVIMIENTO DE SUELOS</v>
          </cell>
        </row>
        <row r="1374">
          <cell r="B1374" t="str">
            <v>T1145</v>
          </cell>
          <cell r="C1374" t="str">
            <v>Retiro De Suelos Con Camion</v>
          </cell>
          <cell r="D1374" t="str">
            <v>m3</v>
          </cell>
          <cell r="E1374">
            <v>540.54</v>
          </cell>
          <cell r="F1374">
            <v>125</v>
          </cell>
          <cell r="G1374">
            <v>67567.5</v>
          </cell>
          <cell r="H1374">
            <v>43586</v>
          </cell>
          <cell r="I1374" t="str">
            <v>MOVIMIENTO DE SUELOS</v>
          </cell>
        </row>
        <row r="1376">
          <cell r="A1376" t="str">
            <v>T1233</v>
          </cell>
          <cell r="C1376" t="str">
            <v>Proyecto 1 - Estructura</v>
          </cell>
          <cell r="D1376" t="str">
            <v>gl</v>
          </cell>
          <cell r="G1376">
            <v>6897755998.9829235</v>
          </cell>
          <cell r="H1376">
            <v>43586</v>
          </cell>
          <cell r="I1376" t="str">
            <v>80 MODELO</v>
          </cell>
        </row>
        <row r="1377">
          <cell r="B1377" t="str">
            <v>T1145</v>
          </cell>
          <cell r="C1377" t="str">
            <v>Retiro De Suelos Con Camion</v>
          </cell>
          <cell r="D1377" t="str">
            <v>m3</v>
          </cell>
          <cell r="E1377">
            <v>540.54</v>
          </cell>
          <cell r="F1377">
            <v>125</v>
          </cell>
          <cell r="G1377">
            <v>67567.5</v>
          </cell>
          <cell r="H1377">
            <v>43586</v>
          </cell>
          <cell r="I1377" t="str">
            <v>MOVIMIENTO DE SUELOS</v>
          </cell>
        </row>
        <row r="1378">
          <cell r="B1378" t="str">
            <v>T1036</v>
          </cell>
          <cell r="C1378" t="str">
            <v>Platea De Hormigon Armado</v>
          </cell>
          <cell r="D1378" t="str">
            <v>m3</v>
          </cell>
          <cell r="E1378">
            <v>220.99</v>
          </cell>
          <cell r="F1378">
            <v>30703.891087175754</v>
          </cell>
          <cell r="G1378">
            <v>6785252.8913549706</v>
          </cell>
          <cell r="H1378">
            <v>44044</v>
          </cell>
          <cell r="I1378" t="str">
            <v>FUNDACIONES</v>
          </cell>
        </row>
        <row r="1379">
          <cell r="B1379" t="str">
            <v>T1146</v>
          </cell>
          <cell r="C1379" t="str">
            <v>Estructura De Hormigón General (360 M3)</v>
          </cell>
          <cell r="D1379" t="str">
            <v>m3</v>
          </cell>
          <cell r="E1379">
            <v>412.59599999999995</v>
          </cell>
          <cell r="F1379">
            <v>16700191.565388002</v>
          </cell>
          <cell r="G1379">
            <v>6890432239.1128273</v>
          </cell>
          <cell r="H1379">
            <v>43709</v>
          </cell>
          <cell r="I1379" t="str">
            <v>ESTRUCTURA</v>
          </cell>
        </row>
        <row r="1380">
          <cell r="B1380" t="str">
            <v>T1043</v>
          </cell>
          <cell r="C1380" t="str">
            <v>Tanque Rectangular  H21 Fe 70 Kg/M3</v>
          </cell>
          <cell r="D1380" t="str">
            <v>m3</v>
          </cell>
          <cell r="E1380">
            <v>8.4</v>
          </cell>
          <cell r="F1380">
            <v>56064.22365973991</v>
          </cell>
          <cell r="G1380">
            <v>470939.47874181526</v>
          </cell>
          <cell r="H1380">
            <v>44044</v>
          </cell>
          <cell r="I1380" t="str">
            <v>ESTRUCTURA</v>
          </cell>
        </row>
        <row r="1382">
          <cell r="A1382" t="str">
            <v>T1234</v>
          </cell>
          <cell r="C1382" t="str">
            <v>Proyecto 1 - Mamposteria</v>
          </cell>
          <cell r="D1382" t="str">
            <v>gl</v>
          </cell>
          <cell r="G1382">
            <v>6413825.0470191538</v>
          </cell>
          <cell r="H1382">
            <v>44044</v>
          </cell>
          <cell r="I1382" t="str">
            <v>80 MODELO</v>
          </cell>
        </row>
        <row r="1383">
          <cell r="B1383" t="str">
            <v>T1047</v>
          </cell>
          <cell r="C1383" t="str">
            <v>Mampostería De Ladrillo Comun Esp 15 Cm En Elevacion</v>
          </cell>
          <cell r="D1383" t="str">
            <v>m3</v>
          </cell>
          <cell r="E1383">
            <v>94.08</v>
          </cell>
          <cell r="F1383">
            <v>13907.728191735257</v>
          </cell>
          <cell r="G1383">
            <v>1308439.0682784531</v>
          </cell>
          <cell r="H1383">
            <v>44044</v>
          </cell>
          <cell r="I1383" t="str">
            <v>MAMPOSTERIA</v>
          </cell>
        </row>
        <row r="1384">
          <cell r="B1384" t="str">
            <v>T1048</v>
          </cell>
          <cell r="C1384" t="str">
            <v>Mampostería De Ladrillo Hueco 8X18X33</v>
          </cell>
          <cell r="D1384" t="str">
            <v>m2</v>
          </cell>
          <cell r="E1384">
            <v>2059.1999999999998</v>
          </cell>
          <cell r="F1384">
            <v>1068.7415008806493</v>
          </cell>
          <cell r="G1384">
            <v>2200752.498613433</v>
          </cell>
          <cell r="H1384">
            <v>44044</v>
          </cell>
          <cell r="I1384" t="str">
            <v>MAMPOSTERIA</v>
          </cell>
        </row>
        <row r="1385">
          <cell r="B1385" t="str">
            <v>T1050</v>
          </cell>
          <cell r="C1385" t="str">
            <v>Mampostería De Ladrillo Hueco 18X18X33</v>
          </cell>
          <cell r="D1385" t="str">
            <v>m2</v>
          </cell>
          <cell r="E1385">
            <v>1929.0959999999998</v>
          </cell>
          <cell r="F1385">
            <v>1467.6515309029219</v>
          </cell>
          <cell r="G1385">
            <v>2831240.6976587027</v>
          </cell>
          <cell r="H1385">
            <v>44044</v>
          </cell>
          <cell r="I1385" t="str">
            <v>MAMPOSTERIA</v>
          </cell>
        </row>
        <row r="1386">
          <cell r="B1386" t="str">
            <v>T1110</v>
          </cell>
          <cell r="C1386" t="str">
            <v>Capa Aisladora Htal. En Muros Esp=2Cm Mci 1:3+H</v>
          </cell>
          <cell r="D1386" t="str">
            <v>m2</v>
          </cell>
          <cell r="E1386">
            <v>165.50399999999999</v>
          </cell>
          <cell r="F1386">
            <v>443.45020343051948</v>
          </cell>
          <cell r="G1386">
            <v>73392.782468564692</v>
          </cell>
          <cell r="H1386">
            <v>44044</v>
          </cell>
          <cell r="I1386" t="str">
            <v>MAMPOSTERIA</v>
          </cell>
        </row>
        <row r="1388">
          <cell r="A1388" t="str">
            <v>T1235</v>
          </cell>
          <cell r="C1388" t="str">
            <v>Proyecto 1 -Solados</v>
          </cell>
          <cell r="D1388" t="str">
            <v>gl</v>
          </cell>
          <cell r="G1388">
            <v>5316769.0592141664</v>
          </cell>
          <cell r="H1388">
            <v>42948</v>
          </cell>
          <cell r="I1388" t="str">
            <v>80 MODELO</v>
          </cell>
        </row>
        <row r="1389">
          <cell r="B1389" t="str">
            <v>T1069</v>
          </cell>
          <cell r="C1389" t="str">
            <v>Contrapiso De Hp Sobre Losa Esp 10 Cm</v>
          </cell>
          <cell r="D1389" t="str">
            <v>m2</v>
          </cell>
          <cell r="E1389">
            <v>1880</v>
          </cell>
          <cell r="F1389">
            <v>891.82056118441551</v>
          </cell>
          <cell r="G1389">
            <v>1676622.655026701</v>
          </cell>
          <cell r="H1389">
            <v>44044</v>
          </cell>
          <cell r="I1389" t="str">
            <v>SOLADOS</v>
          </cell>
        </row>
        <row r="1390">
          <cell r="B1390" t="str">
            <v>T1071</v>
          </cell>
          <cell r="C1390" t="str">
            <v>Carpeta De Cemento Impermeable 1:3 + Hidrófugo</v>
          </cell>
          <cell r="D1390" t="str">
            <v>m2</v>
          </cell>
          <cell r="E1390">
            <v>631.76</v>
          </cell>
          <cell r="F1390">
            <v>755.87820499285704</v>
          </cell>
          <cell r="G1390">
            <v>477533.61478628736</v>
          </cell>
          <cell r="H1390">
            <v>44044</v>
          </cell>
          <cell r="I1390" t="str">
            <v>SOLADOS</v>
          </cell>
        </row>
        <row r="1391">
          <cell r="B1391" t="str">
            <v>T1072</v>
          </cell>
          <cell r="C1391" t="str">
            <v>Carpeta De Cal Reforzada 1/4:1:4</v>
          </cell>
          <cell r="D1391" t="str">
            <v>m2</v>
          </cell>
          <cell r="E1391">
            <v>1248.24</v>
          </cell>
          <cell r="F1391">
            <v>644.97616713896093</v>
          </cell>
          <cell r="G1391">
            <v>805085.05086953659</v>
          </cell>
          <cell r="H1391">
            <v>44044</v>
          </cell>
          <cell r="I1391" t="str">
            <v>SOLADOS</v>
          </cell>
        </row>
        <row r="1392">
          <cell r="B1392" t="str">
            <v>T1082</v>
          </cell>
          <cell r="C1392" t="str">
            <v>Piso Ceramico 20X20 Junta Fina Empastinada</v>
          </cell>
          <cell r="D1392" t="str">
            <v>m2</v>
          </cell>
          <cell r="E1392">
            <v>2044.7</v>
          </cell>
          <cell r="F1392">
            <v>767.60949870562763</v>
          </cell>
          <cell r="G1392">
            <v>1569531.1420033968</v>
          </cell>
          <cell r="H1392">
            <v>42948</v>
          </cell>
          <cell r="I1392" t="str">
            <v>SOLADOS</v>
          </cell>
        </row>
        <row r="1393">
          <cell r="B1393" t="str">
            <v>T1084</v>
          </cell>
          <cell r="C1393" t="str">
            <v>Piso Cemento Alisado</v>
          </cell>
          <cell r="D1393" t="str">
            <v>m2</v>
          </cell>
          <cell r="E1393">
            <v>145.44</v>
          </cell>
          <cell r="F1393">
            <v>738.73302034155836</v>
          </cell>
          <cell r="G1393">
            <v>107441.33047847624</v>
          </cell>
          <cell r="H1393">
            <v>44044</v>
          </cell>
          <cell r="I1393" t="str">
            <v>SOLADOS</v>
          </cell>
        </row>
        <row r="1394">
          <cell r="B1394" t="str">
            <v>T1147</v>
          </cell>
          <cell r="C1394" t="str">
            <v>Perfil L 2X1/8 En Escalon</v>
          </cell>
          <cell r="D1394" t="str">
            <v>ml</v>
          </cell>
          <cell r="E1394">
            <v>230.4</v>
          </cell>
          <cell r="F1394">
            <v>571.27457703896096</v>
          </cell>
          <cell r="G1394">
            <v>131621.66254977661</v>
          </cell>
          <cell r="H1394">
            <v>42948</v>
          </cell>
          <cell r="I1394" t="str">
            <v>SOLADOS</v>
          </cell>
        </row>
        <row r="1395">
          <cell r="B1395" t="str">
            <v>T1089</v>
          </cell>
          <cell r="C1395" t="str">
            <v>Zocalo Cerámico 10 X 20</v>
          </cell>
          <cell r="D1395" t="str">
            <v>ml</v>
          </cell>
          <cell r="E1395">
            <v>2125.56</v>
          </cell>
          <cell r="F1395">
            <v>209.04681500415583</v>
          </cell>
          <cell r="G1395">
            <v>444341.54810023349</v>
          </cell>
          <cell r="H1395">
            <v>42948</v>
          </cell>
          <cell r="I1395" t="str">
            <v>SOLADOS</v>
          </cell>
        </row>
        <row r="1396">
          <cell r="B1396" t="str">
            <v>T1091</v>
          </cell>
          <cell r="C1396" t="str">
            <v>Zocalo De Cemento En Escaleras Rampante</v>
          </cell>
          <cell r="D1396" t="str">
            <v>ml</v>
          </cell>
          <cell r="E1396">
            <v>148.32</v>
          </cell>
          <cell r="F1396">
            <v>705.1783670425973</v>
          </cell>
          <cell r="G1396">
            <v>104592.05539975803</v>
          </cell>
          <cell r="H1396">
            <v>44044</v>
          </cell>
          <cell r="I1396" t="str">
            <v>SOLADOS</v>
          </cell>
        </row>
        <row r="1398">
          <cell r="A1398" t="str">
            <v>T1236</v>
          </cell>
          <cell r="C1398" t="str">
            <v>Cronograna De Tareas / Plan De Trabajo</v>
          </cell>
          <cell r="D1398" t="str">
            <v>gl</v>
          </cell>
          <cell r="G1398">
            <v>18000</v>
          </cell>
          <cell r="H1398">
            <v>43617</v>
          </cell>
          <cell r="I1398" t="str">
            <v>26 INSTALACIÓN ELÉCTRICA</v>
          </cell>
        </row>
        <row r="1399">
          <cell r="B1399" t="str">
            <v>I1267</v>
          </cell>
          <cell r="C1399" t="str">
            <v>Profesional (Ingeniero O Arquitecto)</v>
          </cell>
          <cell r="D1399" t="str">
            <v>hs</v>
          </cell>
          <cell r="E1399">
            <v>30</v>
          </cell>
          <cell r="F1399">
            <v>600</v>
          </cell>
          <cell r="G1399">
            <v>18000</v>
          </cell>
          <cell r="H1399">
            <v>43617</v>
          </cell>
        </row>
        <row r="1401">
          <cell r="A1401" t="str">
            <v>T1237</v>
          </cell>
          <cell r="C1401" t="str">
            <v>Programa De Seguridad E Higiene</v>
          </cell>
          <cell r="D1401" t="str">
            <v>gl</v>
          </cell>
          <cell r="G1401">
            <v>36000</v>
          </cell>
          <cell r="H1401">
            <v>43617</v>
          </cell>
          <cell r="I1401" t="str">
            <v>26 INSTALACIÓN ELÉCTRICA</v>
          </cell>
        </row>
        <row r="1402">
          <cell r="B1402" t="str">
            <v>I1267</v>
          </cell>
          <cell r="C1402" t="str">
            <v>Profesional (Ingeniero O Arquitecto)</v>
          </cell>
          <cell r="D1402" t="str">
            <v>hs</v>
          </cell>
          <cell r="E1402">
            <v>60</v>
          </cell>
          <cell r="F1402">
            <v>600</v>
          </cell>
          <cell r="G1402">
            <v>36000</v>
          </cell>
          <cell r="H1402">
            <v>43617</v>
          </cell>
        </row>
        <row r="1404">
          <cell r="A1404" t="str">
            <v>T1238</v>
          </cell>
          <cell r="C1404" t="str">
            <v>Identificación De Interferencias</v>
          </cell>
          <cell r="D1404" t="str">
            <v>gl</v>
          </cell>
          <cell r="G1404">
            <v>38480.264497870128</v>
          </cell>
          <cell r="H1404">
            <v>43617</v>
          </cell>
          <cell r="I1404" t="str">
            <v>26 INSTALACIÓN ELÉCTRICA</v>
          </cell>
        </row>
        <row r="1405">
          <cell r="B1405" t="str">
            <v>I1004</v>
          </cell>
          <cell r="C1405" t="str">
            <v>Oficial</v>
          </cell>
          <cell r="D1405" t="str">
            <v>hs</v>
          </cell>
          <cell r="E1405">
            <v>24</v>
          </cell>
          <cell r="F1405">
            <v>534.76377932467528</v>
          </cell>
          <cell r="G1405">
            <v>12834.330703792206</v>
          </cell>
          <cell r="H1405">
            <v>44044</v>
          </cell>
        </row>
        <row r="1406">
          <cell r="B1406" t="str">
            <v>I1005</v>
          </cell>
          <cell r="C1406" t="str">
            <v>Ayudante</v>
          </cell>
          <cell r="D1406" t="str">
            <v>hs</v>
          </cell>
          <cell r="E1406">
            <v>24</v>
          </cell>
          <cell r="F1406">
            <v>468.58057475324659</v>
          </cell>
          <cell r="G1406">
            <v>11245.933794077919</v>
          </cell>
          <cell r="H1406">
            <v>44044</v>
          </cell>
        </row>
        <row r="1407">
          <cell r="B1407" t="str">
            <v>I1267</v>
          </cell>
          <cell r="C1407" t="str">
            <v>Profesional (Ingeniero O Arquitecto)</v>
          </cell>
          <cell r="D1407" t="str">
            <v>hs</v>
          </cell>
          <cell r="E1407">
            <v>24</v>
          </cell>
          <cell r="F1407">
            <v>600</v>
          </cell>
          <cell r="G1407">
            <v>14400</v>
          </cell>
          <cell r="H1407">
            <v>43617</v>
          </cell>
        </row>
        <row r="1409">
          <cell r="A1409" t="str">
            <v>T1239</v>
          </cell>
          <cell r="C1409" t="str">
            <v>Relevamiento Integral Del Sitio De Intervención</v>
          </cell>
          <cell r="D1409" t="str">
            <v>gl</v>
          </cell>
          <cell r="G1409">
            <v>28800</v>
          </cell>
          <cell r="H1409">
            <v>43617</v>
          </cell>
          <cell r="I1409" t="str">
            <v>26 INSTALACIÓN ELÉCTRICA</v>
          </cell>
        </row>
        <row r="1410">
          <cell r="B1410" t="str">
            <v>I1267</v>
          </cell>
          <cell r="C1410" t="str">
            <v>Profesional (Ingeniero O Arquitecto)</v>
          </cell>
          <cell r="D1410" t="str">
            <v>hs</v>
          </cell>
          <cell r="E1410">
            <v>48</v>
          </cell>
          <cell r="F1410">
            <v>600</v>
          </cell>
          <cell r="G1410">
            <v>28800</v>
          </cell>
          <cell r="H1410">
            <v>43617</v>
          </cell>
        </row>
        <row r="1412">
          <cell r="A1412" t="str">
            <v>T1240</v>
          </cell>
          <cell r="C1412" t="str">
            <v>Proyecto Ejecutivo De Obra Electrica</v>
          </cell>
          <cell r="D1412" t="str">
            <v>gl</v>
          </cell>
          <cell r="G1412">
            <v>120000</v>
          </cell>
          <cell r="H1412">
            <v>43617</v>
          </cell>
          <cell r="I1412" t="str">
            <v>26 INSTALACIÓN ELÉCTRICA</v>
          </cell>
        </row>
        <row r="1413">
          <cell r="B1413" t="str">
            <v>I1267</v>
          </cell>
          <cell r="C1413" t="str">
            <v>Profesional (Ingeniero O Arquitecto)</v>
          </cell>
          <cell r="D1413" t="str">
            <v>hs</v>
          </cell>
          <cell r="E1413">
            <v>200</v>
          </cell>
          <cell r="F1413">
            <v>600</v>
          </cell>
          <cell r="G1413">
            <v>120000</v>
          </cell>
          <cell r="H1413">
            <v>43617</v>
          </cell>
        </row>
        <row r="1415">
          <cell r="A1415" t="str">
            <v>T1241</v>
          </cell>
          <cell r="C1415" t="str">
            <v>Planos Conforme A Obra Y Manual De Mantenimiento De Obra Elécctrica</v>
          </cell>
          <cell r="D1415" t="str">
            <v>gl</v>
          </cell>
          <cell r="G1415">
            <v>96000</v>
          </cell>
          <cell r="H1415">
            <v>43617</v>
          </cell>
          <cell r="I1415" t="str">
            <v>26 INSTALACIÓN ELÉCTRICA</v>
          </cell>
        </row>
        <row r="1416">
          <cell r="B1416" t="str">
            <v>I1267</v>
          </cell>
          <cell r="C1416" t="str">
            <v>Profesional (Ingeniero O Arquitecto)</v>
          </cell>
          <cell r="D1416" t="str">
            <v>hs</v>
          </cell>
          <cell r="E1416">
            <v>160</v>
          </cell>
          <cell r="F1416">
            <v>600</v>
          </cell>
          <cell r="G1416">
            <v>96000</v>
          </cell>
          <cell r="H1416">
            <v>43617</v>
          </cell>
        </row>
        <row r="1418">
          <cell r="A1418" t="str">
            <v>T1242</v>
          </cell>
          <cell r="C1418" t="str">
            <v>Canalización</v>
          </cell>
          <cell r="D1418" t="str">
            <v>gl</v>
          </cell>
          <cell r="G1418">
            <v>467569.93027447461</v>
          </cell>
          <cell r="H1418">
            <v>44044</v>
          </cell>
          <cell r="I1418" t="str">
            <v>26 INSTALACIÓN ELÉCTRICA</v>
          </cell>
        </row>
        <row r="1419">
          <cell r="B1419" t="str">
            <v>I1268</v>
          </cell>
          <cell r="C1419" t="str">
            <v>Caño Hierro Galvanizado 1" X 3 Ml Daisa</v>
          </cell>
          <cell r="D1419" t="str">
            <v>ml</v>
          </cell>
          <cell r="E1419">
            <v>760</v>
          </cell>
          <cell r="F1419">
            <v>153.4435</v>
          </cell>
          <cell r="G1419">
            <v>116617.06</v>
          </cell>
          <cell r="H1419">
            <v>44044</v>
          </cell>
        </row>
        <row r="1420">
          <cell r="B1420" t="str">
            <v>I1269</v>
          </cell>
          <cell r="C1420" t="str">
            <v>Cinta De Advertencia Subterranea 0,30 X 250 Mts</v>
          </cell>
          <cell r="D1420" t="str">
            <v>ml</v>
          </cell>
          <cell r="E1420">
            <v>760</v>
          </cell>
          <cell r="F1420">
            <v>32.472700000000003</v>
          </cell>
          <cell r="G1420">
            <v>24679.252000000004</v>
          </cell>
          <cell r="H1420">
            <v>44044</v>
          </cell>
        </row>
        <row r="1421">
          <cell r="B1421" t="str">
            <v>I1270</v>
          </cell>
          <cell r="C1421" t="str">
            <v>Retro Pala S/Ruedas Cat 416E 4X4</v>
          </cell>
          <cell r="D1421" t="str">
            <v>hs</v>
          </cell>
          <cell r="E1421">
            <v>120</v>
          </cell>
          <cell r="F1421">
            <v>1715.6024648760331</v>
          </cell>
          <cell r="G1421">
            <v>205872.29578512398</v>
          </cell>
          <cell r="H1421">
            <v>44062</v>
          </cell>
          <cell r="I1421" t="str">
            <v>1 recurso/s, 15 dias, 8 Hs/día = 120 hs</v>
          </cell>
        </row>
        <row r="1422">
          <cell r="B1422" t="str">
            <v>I1004</v>
          </cell>
          <cell r="C1422" t="str">
            <v>Oficial</v>
          </cell>
          <cell r="D1422" t="str">
            <v>hs</v>
          </cell>
          <cell r="E1422">
            <v>120</v>
          </cell>
          <cell r="F1422">
            <v>534.76377932467528</v>
          </cell>
          <cell r="G1422">
            <v>64171.653518961037</v>
          </cell>
          <cell r="H1422">
            <v>44044</v>
          </cell>
          <cell r="I1422" t="str">
            <v>1 recurso/s, 15 dias, 8 Hs/día = 120 hs</v>
          </cell>
        </row>
        <row r="1423">
          <cell r="B1423" t="str">
            <v>I1005</v>
          </cell>
          <cell r="C1423" t="str">
            <v>Ayudante</v>
          </cell>
          <cell r="D1423" t="str">
            <v>hs</v>
          </cell>
          <cell r="E1423">
            <v>120</v>
          </cell>
          <cell r="F1423">
            <v>468.58057475324659</v>
          </cell>
          <cell r="G1423">
            <v>56229.66897038959</v>
          </cell>
          <cell r="H1423">
            <v>44044</v>
          </cell>
          <cell r="I1423" t="str">
            <v>1 recurso/s, 15 dias, 8 Hs/día = 120 hs</v>
          </cell>
        </row>
        <row r="1425">
          <cell r="A1425" t="str">
            <v>T1243</v>
          </cell>
          <cell r="C1425" t="str">
            <v>Cables</v>
          </cell>
          <cell r="D1425" t="str">
            <v>gl</v>
          </cell>
          <cell r="G1425">
            <v>21378669.686467532</v>
          </cell>
          <cell r="H1425">
            <v>44044</v>
          </cell>
          <cell r="I1425" t="str">
            <v>26 INSTALACIÓN ELÉCTRICA</v>
          </cell>
        </row>
        <row r="1426">
          <cell r="B1426" t="str">
            <v>I1004</v>
          </cell>
          <cell r="C1426" t="str">
            <v>Oficial</v>
          </cell>
          <cell r="D1426" t="str">
            <v>hs</v>
          </cell>
          <cell r="E1426">
            <v>6000</v>
          </cell>
          <cell r="F1426">
            <v>534.76377932467528</v>
          </cell>
          <cell r="G1426">
            <v>3208582.6759480517</v>
          </cell>
          <cell r="H1426">
            <v>44044</v>
          </cell>
        </row>
        <row r="1427">
          <cell r="B1427" t="str">
            <v>I1005</v>
          </cell>
          <cell r="C1427" t="str">
            <v>Ayudante</v>
          </cell>
          <cell r="D1427" t="str">
            <v>hs</v>
          </cell>
          <cell r="E1427">
            <v>6000</v>
          </cell>
          <cell r="F1427">
            <v>468.58057475324659</v>
          </cell>
          <cell r="G1427">
            <v>2811483.4485194795</v>
          </cell>
          <cell r="H1427">
            <v>44044</v>
          </cell>
        </row>
        <row r="1428">
          <cell r="B1428" t="str">
            <v>I1271</v>
          </cell>
          <cell r="C1428" t="str">
            <v>Cable Al 3X70/35Mm - Iram 2178</v>
          </cell>
          <cell r="D1428" t="str">
            <v>ml</v>
          </cell>
          <cell r="E1428">
            <v>2500</v>
          </cell>
          <cell r="F1428">
            <v>2906.5288999999998</v>
          </cell>
          <cell r="G1428">
            <v>7266322.2499999991</v>
          </cell>
          <cell r="H1428">
            <v>44044</v>
          </cell>
        </row>
        <row r="1429">
          <cell r="B1429" t="str">
            <v>I1272</v>
          </cell>
          <cell r="C1429" t="str">
            <v>Cable Al 3X50/25Mm - Iram 2178</v>
          </cell>
          <cell r="D1429" t="str">
            <v>ml</v>
          </cell>
          <cell r="E1429">
            <v>1800</v>
          </cell>
          <cell r="F1429">
            <v>2151.7024999999999</v>
          </cell>
          <cell r="G1429">
            <v>3873064.5</v>
          </cell>
          <cell r="H1429">
            <v>44044</v>
          </cell>
        </row>
        <row r="1430">
          <cell r="B1430" t="str">
            <v>I1273</v>
          </cell>
          <cell r="C1430" t="str">
            <v>Cable Al 3X25/25Mm - Iram 2178</v>
          </cell>
          <cell r="D1430" t="str">
            <v>ml</v>
          </cell>
          <cell r="E1430">
            <v>4500</v>
          </cell>
          <cell r="F1430">
            <v>886</v>
          </cell>
          <cell r="G1430">
            <v>3987000</v>
          </cell>
          <cell r="H1430">
            <v>44044</v>
          </cell>
        </row>
        <row r="1431">
          <cell r="B1431" t="str">
            <v>I1274</v>
          </cell>
          <cell r="C1431" t="str">
            <v>Cable 4X4Mm - Iram 2178</v>
          </cell>
          <cell r="D1431" t="str">
            <v>ml</v>
          </cell>
          <cell r="E1431">
            <v>1200</v>
          </cell>
          <cell r="F1431">
            <v>183.7355</v>
          </cell>
          <cell r="G1431">
            <v>220482.6</v>
          </cell>
          <cell r="H1431">
            <v>44044</v>
          </cell>
        </row>
        <row r="1432">
          <cell r="B1432" t="str">
            <v>I1275</v>
          </cell>
          <cell r="C1432" t="str">
            <v>Cable 2X2,5Mm - Iram 2178 X 50 Ml</v>
          </cell>
          <cell r="D1432" t="str">
            <v>ml</v>
          </cell>
          <cell r="E1432">
            <v>174</v>
          </cell>
          <cell r="F1432">
            <v>67.438000000000002</v>
          </cell>
          <cell r="G1432">
            <v>11734.212</v>
          </cell>
          <cell r="H1432">
            <v>44044</v>
          </cell>
        </row>
        <row r="1434">
          <cell r="A1434" t="str">
            <v>T1244</v>
          </cell>
          <cell r="C1434" t="str">
            <v>Luminarias</v>
          </cell>
          <cell r="D1434" t="str">
            <v>gl</v>
          </cell>
          <cell r="G1434">
            <v>2562713.9547350649</v>
          </cell>
          <cell r="H1434">
            <v>44044</v>
          </cell>
          <cell r="I1434" t="str">
            <v>26 INSTALACIÓN ELÉCTRICA</v>
          </cell>
        </row>
        <row r="1435">
          <cell r="B1435" t="str">
            <v>I1004</v>
          </cell>
          <cell r="C1435" t="str">
            <v>Oficial</v>
          </cell>
          <cell r="D1435" t="str">
            <v>hs</v>
          </cell>
          <cell r="E1435">
            <v>450</v>
          </cell>
          <cell r="F1435">
            <v>534.76377932467528</v>
          </cell>
          <cell r="G1435">
            <v>240643.70069610389</v>
          </cell>
          <cell r="H1435">
            <v>44044</v>
          </cell>
        </row>
        <row r="1436">
          <cell r="B1436" t="str">
            <v>I1005</v>
          </cell>
          <cell r="C1436" t="str">
            <v>Ayudante</v>
          </cell>
          <cell r="D1436" t="str">
            <v>hs</v>
          </cell>
          <cell r="E1436">
            <v>450</v>
          </cell>
          <cell r="F1436">
            <v>468.58057475324659</v>
          </cell>
          <cell r="G1436">
            <v>210861.25863896098</v>
          </cell>
          <cell r="H1436">
            <v>44044</v>
          </cell>
        </row>
        <row r="1437">
          <cell r="B1437" t="str">
            <v>I1276</v>
          </cell>
          <cell r="C1437" t="str">
            <v>Luminaria Alumbrado Publico Vial Led 100W = 250W Sodio 220V</v>
          </cell>
          <cell r="D1437" t="str">
            <v>u</v>
          </cell>
          <cell r="E1437">
            <v>42</v>
          </cell>
          <cell r="F1437">
            <v>11380.165300000001</v>
          </cell>
          <cell r="G1437">
            <v>477966.94260000001</v>
          </cell>
          <cell r="H1437">
            <v>44044</v>
          </cell>
        </row>
        <row r="1438">
          <cell r="B1438" t="str">
            <v>I1277</v>
          </cell>
          <cell r="C1438" t="str">
            <v>Reflector Led 400W</v>
          </cell>
          <cell r="D1438" t="str">
            <v>u</v>
          </cell>
          <cell r="E1438">
            <v>108</v>
          </cell>
          <cell r="F1438">
            <v>15122.6116</v>
          </cell>
          <cell r="G1438">
            <v>1633242.0527999999</v>
          </cell>
          <cell r="H1438">
            <v>44044</v>
          </cell>
        </row>
        <row r="1440">
          <cell r="A1440" t="str">
            <v>T1245</v>
          </cell>
          <cell r="C1440" t="str">
            <v>Tablero Iluminación Exterior</v>
          </cell>
          <cell r="D1440" t="str">
            <v>gl</v>
          </cell>
          <cell r="G1440">
            <v>422142.2119155844</v>
          </cell>
          <cell r="H1440">
            <v>44044</v>
          </cell>
          <cell r="I1440" t="str">
            <v>26 INSTALACIÓN ELÉCTRICA</v>
          </cell>
        </row>
        <row r="1441">
          <cell r="B1441" t="str">
            <v>I1004</v>
          </cell>
          <cell r="C1441" t="str">
            <v>Oficial</v>
          </cell>
          <cell r="D1441" t="str">
            <v>hs</v>
          </cell>
          <cell r="E1441">
            <v>200</v>
          </cell>
          <cell r="F1441">
            <v>534.76377932467528</v>
          </cell>
          <cell r="G1441">
            <v>106952.75586493505</v>
          </cell>
          <cell r="H1441">
            <v>44044</v>
          </cell>
        </row>
        <row r="1442">
          <cell r="B1442" t="str">
            <v>I1005</v>
          </cell>
          <cell r="C1442" t="str">
            <v>Ayudante</v>
          </cell>
          <cell r="D1442" t="str">
            <v>hs</v>
          </cell>
          <cell r="E1442">
            <v>200</v>
          </cell>
          <cell r="F1442">
            <v>468.58057475324659</v>
          </cell>
          <cell r="G1442">
            <v>93716.114950649324</v>
          </cell>
          <cell r="H1442">
            <v>44044</v>
          </cell>
          <cell r="I1442">
            <v>0.47535845776946856</v>
          </cell>
        </row>
        <row r="1443">
          <cell r="B1443" t="str">
            <v>I1998</v>
          </cell>
          <cell r="C1443" t="str">
            <v>Bornes P/Riel Din 2.5Mm + Riel Din (Adif)</v>
          </cell>
          <cell r="D1443" t="str">
            <v>u</v>
          </cell>
          <cell r="E1443">
            <v>480</v>
          </cell>
          <cell r="F1443">
            <v>49.586799999999997</v>
          </cell>
          <cell r="G1443">
            <v>23801.663999999997</v>
          </cell>
          <cell r="H1443">
            <v>44044</v>
          </cell>
        </row>
        <row r="1444">
          <cell r="B1444" t="str">
            <v>I1279</v>
          </cell>
          <cell r="C1444" t="str">
            <v>Id 4X40A 30Ma</v>
          </cell>
          <cell r="D1444" t="str">
            <v>u</v>
          </cell>
          <cell r="E1444">
            <v>8</v>
          </cell>
          <cell r="F1444">
            <v>3790.9090999999999</v>
          </cell>
          <cell r="G1444">
            <v>30327.272799999999</v>
          </cell>
          <cell r="H1444">
            <v>44044</v>
          </cell>
        </row>
        <row r="1445">
          <cell r="B1445" t="str">
            <v>I1990</v>
          </cell>
          <cell r="C1445" t="str">
            <v>Tabaquera C/Fusible 3A (Adif)</v>
          </cell>
          <cell r="D1445" t="str">
            <v>u</v>
          </cell>
          <cell r="E1445">
            <v>3</v>
          </cell>
          <cell r="F1445">
            <v>462.56200000000001</v>
          </cell>
          <cell r="G1445">
            <v>1387.6860000000001</v>
          </cell>
          <cell r="H1445">
            <v>44044</v>
          </cell>
        </row>
        <row r="1446">
          <cell r="B1446" t="str">
            <v>I1281</v>
          </cell>
          <cell r="C1446" t="str">
            <v>Seccionador 4X100A 20Ka</v>
          </cell>
          <cell r="D1446" t="str">
            <v>u</v>
          </cell>
          <cell r="E1446">
            <v>16</v>
          </cell>
          <cell r="F1446">
            <v>7438.0164999999997</v>
          </cell>
          <cell r="G1446">
            <v>119008.264</v>
          </cell>
          <cell r="H1446">
            <v>44044</v>
          </cell>
        </row>
        <row r="1447">
          <cell r="B1447" t="str">
            <v>I1282</v>
          </cell>
          <cell r="C1447" t="str">
            <v>Térmomágnetica 4X40A 6Ka</v>
          </cell>
          <cell r="D1447" t="str">
            <v>u</v>
          </cell>
          <cell r="E1447">
            <v>8</v>
          </cell>
          <cell r="F1447">
            <v>4260.3306000000002</v>
          </cell>
          <cell r="G1447">
            <v>34082.644800000002</v>
          </cell>
          <cell r="H1447">
            <v>44044</v>
          </cell>
        </row>
        <row r="1448">
          <cell r="B1448" t="str">
            <v>I1283</v>
          </cell>
          <cell r="C1448" t="str">
            <v>Gabinete 600X600X250 Mm</v>
          </cell>
          <cell r="D1448" t="str">
            <v>u</v>
          </cell>
          <cell r="E1448">
            <v>1</v>
          </cell>
          <cell r="F1448">
            <v>5857.5455000000002</v>
          </cell>
          <cell r="G1448">
            <v>5857.5455000000002</v>
          </cell>
          <cell r="H1448">
            <v>44044</v>
          </cell>
        </row>
        <row r="1449">
          <cell r="B1449" t="str">
            <v>I1284</v>
          </cell>
          <cell r="C1449" t="str">
            <v>Borneras</v>
          </cell>
          <cell r="D1449" t="str">
            <v>u</v>
          </cell>
          <cell r="E1449">
            <v>40</v>
          </cell>
          <cell r="F1449">
            <v>175.20660000000001</v>
          </cell>
          <cell r="G1449">
            <v>7008.2640000000001</v>
          </cell>
          <cell r="H1449">
            <v>44044</v>
          </cell>
        </row>
        <row r="1451">
          <cell r="A1451" t="str">
            <v>T1246</v>
          </cell>
          <cell r="C1451" t="str">
            <v>Tablero De Comando</v>
          </cell>
          <cell r="D1451" t="str">
            <v>gl</v>
          </cell>
          <cell r="G1451">
            <v>26501.372248935058</v>
          </cell>
          <cell r="H1451">
            <v>44044</v>
          </cell>
          <cell r="I1451" t="str">
            <v>26 INSTALACIÓN ELÉCTRICA</v>
          </cell>
        </row>
        <row r="1452">
          <cell r="B1452" t="str">
            <v>I1004</v>
          </cell>
          <cell r="C1452" t="str">
            <v>Oficial</v>
          </cell>
          <cell r="D1452" t="str">
            <v>hs</v>
          </cell>
          <cell r="E1452">
            <v>12</v>
          </cell>
          <cell r="F1452">
            <v>534.76377932467528</v>
          </cell>
          <cell r="G1452">
            <v>6417.1653518961029</v>
          </cell>
          <cell r="H1452">
            <v>44044</v>
          </cell>
        </row>
        <row r="1453">
          <cell r="B1453" t="str">
            <v>I1005</v>
          </cell>
          <cell r="C1453" t="str">
            <v>Ayudante</v>
          </cell>
          <cell r="D1453" t="str">
            <v>hs</v>
          </cell>
          <cell r="E1453">
            <v>12</v>
          </cell>
          <cell r="F1453">
            <v>468.58057475324659</v>
          </cell>
          <cell r="G1453">
            <v>5622.9668970389594</v>
          </cell>
          <cell r="H1453">
            <v>44044</v>
          </cell>
          <cell r="I1453">
            <v>0.45432108706819463</v>
          </cell>
        </row>
        <row r="1454">
          <cell r="B1454" t="str">
            <v>I1285</v>
          </cell>
          <cell r="C1454" t="str">
            <v>Contacto Auxiliar Na Y Nc P/Tmm</v>
          </cell>
          <cell r="D1454" t="str">
            <v>u</v>
          </cell>
          <cell r="E1454">
            <v>1</v>
          </cell>
          <cell r="F1454">
            <v>295.86779999999999</v>
          </cell>
          <cell r="G1454">
            <v>295.86779999999999</v>
          </cell>
          <cell r="H1454">
            <v>44044</v>
          </cell>
        </row>
        <row r="1455">
          <cell r="B1455" t="str">
            <v>I1286</v>
          </cell>
          <cell r="C1455" t="str">
            <v>Indicador Luminoso</v>
          </cell>
          <cell r="D1455" t="str">
            <v>u</v>
          </cell>
          <cell r="E1455">
            <v>3</v>
          </cell>
          <cell r="F1455">
            <v>329.75209999999998</v>
          </cell>
          <cell r="G1455">
            <v>989.25630000000001</v>
          </cell>
          <cell r="H1455">
            <v>44044</v>
          </cell>
        </row>
        <row r="1456">
          <cell r="B1456" t="str">
            <v>I1287</v>
          </cell>
          <cell r="C1456" t="str">
            <v>Térmomágnetica 4X25A 6Ka</v>
          </cell>
          <cell r="D1456" t="str">
            <v>u</v>
          </cell>
          <cell r="E1456">
            <v>1</v>
          </cell>
          <cell r="F1456">
            <v>3061.1570000000002</v>
          </cell>
          <cell r="G1456">
            <v>3061.1570000000002</v>
          </cell>
          <cell r="H1456">
            <v>44044</v>
          </cell>
        </row>
        <row r="1457">
          <cell r="B1457" t="str">
            <v>I1279</v>
          </cell>
          <cell r="C1457" t="str">
            <v>Id 4X40A 30Ma</v>
          </cell>
          <cell r="D1457" t="str">
            <v>u</v>
          </cell>
          <cell r="E1457">
            <v>1</v>
          </cell>
          <cell r="F1457">
            <v>3790.9090999999999</v>
          </cell>
          <cell r="G1457">
            <v>3790.9090999999999</v>
          </cell>
          <cell r="H1457">
            <v>44044</v>
          </cell>
        </row>
        <row r="1458">
          <cell r="B1458" t="str">
            <v>I1289</v>
          </cell>
          <cell r="C1458" t="str">
            <v>Fotocélula</v>
          </cell>
          <cell r="D1458" t="str">
            <v>u</v>
          </cell>
          <cell r="E1458">
            <v>1</v>
          </cell>
          <cell r="F1458">
            <v>291.7355</v>
          </cell>
          <cell r="G1458">
            <v>291.7355</v>
          </cell>
          <cell r="H1458">
            <v>44044</v>
          </cell>
        </row>
        <row r="1459">
          <cell r="B1459" t="str">
            <v>I1290</v>
          </cell>
          <cell r="C1459" t="str">
            <v>Gabinete 300X300X250 Mm Ip55</v>
          </cell>
          <cell r="D1459" t="str">
            <v>u</v>
          </cell>
          <cell r="E1459">
            <v>1</v>
          </cell>
          <cell r="F1459">
            <v>4148.7602999999999</v>
          </cell>
          <cell r="G1459">
            <v>4148.7602999999999</v>
          </cell>
          <cell r="H1459">
            <v>44044</v>
          </cell>
        </row>
        <row r="1460">
          <cell r="B1460" t="str">
            <v>I1998</v>
          </cell>
          <cell r="C1460" t="str">
            <v>Bornes P/Riel Din 2.5Mm + Riel Din (Adif)</v>
          </cell>
          <cell r="D1460" t="str">
            <v>u</v>
          </cell>
          <cell r="E1460">
            <v>10</v>
          </cell>
          <cell r="F1460">
            <v>49.586799999999997</v>
          </cell>
          <cell r="G1460">
            <v>495.86799999999994</v>
          </cell>
          <cell r="H1460">
            <v>44044</v>
          </cell>
        </row>
        <row r="1461">
          <cell r="B1461" t="str">
            <v>I1990</v>
          </cell>
          <cell r="C1461" t="str">
            <v>Tabaquera C/Fusible 3A (Adif)</v>
          </cell>
          <cell r="D1461" t="str">
            <v>u</v>
          </cell>
          <cell r="E1461">
            <v>3</v>
          </cell>
          <cell r="F1461">
            <v>462.56200000000001</v>
          </cell>
          <cell r="G1461">
            <v>1387.6860000000001</v>
          </cell>
          <cell r="H1461">
            <v>44044</v>
          </cell>
        </row>
        <row r="1463">
          <cell r="A1463" t="str">
            <v>T1247</v>
          </cell>
          <cell r="C1463" t="str">
            <v>Tablero Distribución</v>
          </cell>
          <cell r="D1463" t="str">
            <v>gl</v>
          </cell>
          <cell r="G1463">
            <v>20230.024786701299</v>
          </cell>
          <cell r="H1463">
            <v>44044</v>
          </cell>
          <cell r="I1463" t="str">
            <v>26 INSTALACIÓN ELÉCTRICA</v>
          </cell>
        </row>
        <row r="1464">
          <cell r="B1464" t="str">
            <v>I1004</v>
          </cell>
          <cell r="C1464" t="str">
            <v>Oficial</v>
          </cell>
          <cell r="D1464" t="str">
            <v>hs</v>
          </cell>
          <cell r="E1464">
            <v>9</v>
          </cell>
          <cell r="F1464">
            <v>534.76377932467528</v>
          </cell>
          <cell r="G1464">
            <v>4812.8740139220772</v>
          </cell>
          <cell r="H1464">
            <v>44044</v>
          </cell>
        </row>
        <row r="1465">
          <cell r="B1465" t="str">
            <v>I1005</v>
          </cell>
          <cell r="C1465" t="str">
            <v>Ayudante</v>
          </cell>
          <cell r="D1465" t="str">
            <v>hs</v>
          </cell>
          <cell r="E1465">
            <v>9</v>
          </cell>
          <cell r="F1465">
            <v>468.58057475324659</v>
          </cell>
          <cell r="G1465">
            <v>4217.2251727792191</v>
          </cell>
          <cell r="H1465">
            <v>44044</v>
          </cell>
          <cell r="I1465">
            <v>0.44637113804415368</v>
          </cell>
        </row>
        <row r="1466">
          <cell r="B1466" t="str">
            <v>I1286</v>
          </cell>
          <cell r="C1466" t="str">
            <v>Indicador Luminoso</v>
          </cell>
          <cell r="D1466" t="str">
            <v>u</v>
          </cell>
          <cell r="E1466">
            <v>3</v>
          </cell>
          <cell r="F1466">
            <v>329.75209999999998</v>
          </cell>
          <cell r="G1466">
            <v>989.25630000000001</v>
          </cell>
          <cell r="H1466">
            <v>44044</v>
          </cell>
        </row>
        <row r="1467">
          <cell r="B1467" t="str">
            <v>I1287</v>
          </cell>
          <cell r="C1467" t="str">
            <v>Térmomágnetica 4X25A 6Ka</v>
          </cell>
          <cell r="D1467" t="str">
            <v>u</v>
          </cell>
          <cell r="E1467">
            <v>1</v>
          </cell>
          <cell r="F1467">
            <v>3061.1570000000002</v>
          </cell>
          <cell r="G1467">
            <v>3061.1570000000002</v>
          </cell>
          <cell r="H1467">
            <v>44044</v>
          </cell>
        </row>
        <row r="1468">
          <cell r="B1468" t="str">
            <v>I1284</v>
          </cell>
          <cell r="C1468" t="str">
            <v>Borneras</v>
          </cell>
          <cell r="D1468" t="str">
            <v>u</v>
          </cell>
          <cell r="E1468">
            <v>10</v>
          </cell>
          <cell r="F1468">
            <v>175.20660000000001</v>
          </cell>
          <cell r="G1468">
            <v>1752.066</v>
          </cell>
          <cell r="H1468">
            <v>44044</v>
          </cell>
        </row>
        <row r="1469">
          <cell r="B1469" t="str">
            <v>I1990</v>
          </cell>
          <cell r="C1469" t="str">
            <v>Tabaquera C/Fusible 3A (Adif)</v>
          </cell>
          <cell r="D1469" t="str">
            <v>u</v>
          </cell>
          <cell r="E1469">
            <v>3</v>
          </cell>
          <cell r="F1469">
            <v>462.56200000000001</v>
          </cell>
          <cell r="G1469">
            <v>1387.6860000000001</v>
          </cell>
          <cell r="H1469">
            <v>44044</v>
          </cell>
        </row>
        <row r="1470">
          <cell r="B1470" t="str">
            <v>I1291</v>
          </cell>
          <cell r="C1470" t="str">
            <v>Térmomágnetica 2X10A 6Ka</v>
          </cell>
          <cell r="D1470" t="str">
            <v>u</v>
          </cell>
          <cell r="E1470">
            <v>3</v>
          </cell>
          <cell r="F1470">
            <v>649.80989999999997</v>
          </cell>
          <cell r="G1470">
            <v>1949.4296999999999</v>
          </cell>
          <cell r="H1470">
            <v>44044</v>
          </cell>
        </row>
        <row r="1471">
          <cell r="B1471" t="str">
            <v>I1292</v>
          </cell>
          <cell r="C1471" t="str">
            <v>Gabinete 250X300X150 Mm Ip55</v>
          </cell>
          <cell r="D1471" t="str">
            <v>u</v>
          </cell>
          <cell r="E1471">
            <v>1</v>
          </cell>
          <cell r="F1471">
            <v>2060.3305999999998</v>
          </cell>
          <cell r="G1471">
            <v>2060.3305999999998</v>
          </cell>
          <cell r="H1471">
            <v>44044</v>
          </cell>
        </row>
        <row r="1473">
          <cell r="A1473" t="str">
            <v>T1248</v>
          </cell>
          <cell r="C1473" t="str">
            <v>Pat</v>
          </cell>
          <cell r="D1473" t="str">
            <v>gl</v>
          </cell>
          <cell r="G1473">
            <v>751570.52412727266</v>
          </cell>
          <cell r="H1473">
            <v>44044</v>
          </cell>
          <cell r="I1473" t="str">
            <v>26 INSTALACIÓN ELÉCTRICA</v>
          </cell>
        </row>
        <row r="1474">
          <cell r="B1474" t="str">
            <v>I1004</v>
          </cell>
          <cell r="C1474" t="str">
            <v>Oficial</v>
          </cell>
          <cell r="D1474" t="str">
            <v>hs</v>
          </cell>
          <cell r="E1474">
            <v>350</v>
          </cell>
          <cell r="F1474">
            <v>534.76377932467528</v>
          </cell>
          <cell r="G1474">
            <v>187167.32276363636</v>
          </cell>
          <cell r="H1474">
            <v>44044</v>
          </cell>
        </row>
        <row r="1475">
          <cell r="B1475" t="str">
            <v>I1005</v>
          </cell>
          <cell r="C1475" t="str">
            <v>Ayudante</v>
          </cell>
          <cell r="D1475" t="str">
            <v>hs</v>
          </cell>
          <cell r="E1475">
            <v>350</v>
          </cell>
          <cell r="F1475">
            <v>468.58057475324659</v>
          </cell>
          <cell r="G1475">
            <v>164003.20116363632</v>
          </cell>
          <cell r="H1475">
            <v>44044</v>
          </cell>
          <cell r="I1475">
            <v>0.46724893094371095</v>
          </cell>
        </row>
        <row r="1476">
          <cell r="B1476" t="str">
            <v>I1293</v>
          </cell>
          <cell r="C1476" t="str">
            <v xml:space="preserve">Jabalinas P/Pat C/Camara De Inspección (Una Por Torre De Ilum.) - Tipo Copperweld 3M </v>
          </cell>
          <cell r="D1476" t="str">
            <v>u</v>
          </cell>
          <cell r="E1476">
            <v>58</v>
          </cell>
          <cell r="F1476">
            <v>1816.5289</v>
          </cell>
          <cell r="G1476">
            <v>105358.6762</v>
          </cell>
          <cell r="H1476">
            <v>44044</v>
          </cell>
        </row>
        <row r="1477">
          <cell r="B1477" t="str">
            <v>I1294</v>
          </cell>
          <cell r="C1477" t="str">
            <v xml:space="preserve">Cable Vn 50Mm Verde Amarillo Pat </v>
          </cell>
          <cell r="D1477" t="str">
            <v>ml</v>
          </cell>
          <cell r="E1477">
            <v>1020</v>
          </cell>
          <cell r="F1477">
            <v>289.25619999999998</v>
          </cell>
          <cell r="G1477">
            <v>295041.32399999996</v>
          </cell>
          <cell r="H1477">
            <v>44044</v>
          </cell>
        </row>
        <row r="1479">
          <cell r="A1479" t="str">
            <v>T1249</v>
          </cell>
          <cell r="C1479" t="str">
            <v>Descargas Atmosfericas</v>
          </cell>
          <cell r="D1479" t="str">
            <v>gl</v>
          </cell>
          <cell r="G1479">
            <v>1275125.2336545452</v>
          </cell>
          <cell r="H1479">
            <v>44044</v>
          </cell>
          <cell r="I1479" t="str">
            <v>26 INSTALACIÓN ELÉCTRICA</v>
          </cell>
        </row>
        <row r="1480">
          <cell r="B1480" t="str">
            <v>I1004</v>
          </cell>
          <cell r="C1480" t="str">
            <v>Oficial</v>
          </cell>
          <cell r="D1480" t="str">
            <v>hs</v>
          </cell>
          <cell r="E1480">
            <v>700</v>
          </cell>
          <cell r="F1480">
            <v>534.76377932467528</v>
          </cell>
          <cell r="G1480">
            <v>374334.64552727272</v>
          </cell>
          <cell r="H1480">
            <v>44044</v>
          </cell>
        </row>
        <row r="1481">
          <cell r="B1481" t="str">
            <v>I1005</v>
          </cell>
          <cell r="C1481" t="str">
            <v>Ayudante</v>
          </cell>
          <cell r="D1481" t="str">
            <v>hs</v>
          </cell>
          <cell r="E1481">
            <v>700</v>
          </cell>
          <cell r="F1481">
            <v>468.58057475324659</v>
          </cell>
          <cell r="G1481">
            <v>328006.40232727263</v>
          </cell>
          <cell r="H1481">
            <v>44044</v>
          </cell>
          <cell r="I1481">
            <v>0.55080162270933652</v>
          </cell>
        </row>
        <row r="1482">
          <cell r="B1482" t="str">
            <v>I1295</v>
          </cell>
          <cell r="C1482" t="str">
            <v>Pararayo Punta Franklin</v>
          </cell>
          <cell r="D1482" t="str">
            <v>u</v>
          </cell>
          <cell r="E1482">
            <v>34</v>
          </cell>
          <cell r="F1482">
            <v>4988.7438000000002</v>
          </cell>
          <cell r="G1482">
            <v>169617.2892</v>
          </cell>
          <cell r="H1482">
            <v>44044</v>
          </cell>
        </row>
        <row r="1483">
          <cell r="B1483" t="str">
            <v>I1293</v>
          </cell>
          <cell r="C1483" t="str">
            <v xml:space="preserve">Jabalinas P/Pat C/Camara De Inspección (Una Por Torre De Ilum.) - Tipo Copperweld 3M </v>
          </cell>
          <cell r="D1483" t="str">
            <v>u</v>
          </cell>
          <cell r="E1483">
            <v>34</v>
          </cell>
          <cell r="F1483">
            <v>1816.5289</v>
          </cell>
          <cell r="G1483">
            <v>61761.982600000003</v>
          </cell>
          <cell r="H1483">
            <v>44044</v>
          </cell>
        </row>
        <row r="1484">
          <cell r="B1484" t="str">
            <v>I1296</v>
          </cell>
          <cell r="C1484" t="str">
            <v>Cable Desnudo 50 Mm2</v>
          </cell>
          <cell r="D1484" t="str">
            <v>ml</v>
          </cell>
          <cell r="E1484">
            <v>1020</v>
          </cell>
          <cell r="F1484">
            <v>334.71069999999997</v>
          </cell>
          <cell r="G1484">
            <v>341404.91399999999</v>
          </cell>
          <cell r="H1484">
            <v>44044</v>
          </cell>
        </row>
        <row r="1486">
          <cell r="A1486" t="str">
            <v>T1250</v>
          </cell>
          <cell r="C1486" t="str">
            <v>Torres De 21M De Altura</v>
          </cell>
          <cell r="D1486" t="str">
            <v>u</v>
          </cell>
          <cell r="G1486">
            <v>128450.29806609226</v>
          </cell>
          <cell r="H1486">
            <v>43613</v>
          </cell>
          <cell r="I1486" t="str">
            <v>26 INSTALACIÓN ELÉCTRICA</v>
          </cell>
        </row>
        <row r="1487">
          <cell r="B1487" t="str">
            <v>I1004</v>
          </cell>
          <cell r="C1487" t="str">
            <v>Oficial</v>
          </cell>
          <cell r="D1487" t="str">
            <v>hs</v>
          </cell>
          <cell r="E1487">
            <v>16</v>
          </cell>
          <cell r="F1487">
            <v>534.76377932467528</v>
          </cell>
          <cell r="G1487">
            <v>8556.2204691948045</v>
          </cell>
          <cell r="H1487">
            <v>44044</v>
          </cell>
        </row>
        <row r="1488">
          <cell r="B1488" t="str">
            <v>I1005</v>
          </cell>
          <cell r="C1488" t="str">
            <v>Ayudante</v>
          </cell>
          <cell r="D1488" t="str">
            <v>hs</v>
          </cell>
          <cell r="E1488">
            <v>16</v>
          </cell>
          <cell r="F1488">
            <v>468.58057475324659</v>
          </cell>
          <cell r="G1488">
            <v>7497.2891960519455</v>
          </cell>
          <cell r="H1488">
            <v>44044</v>
          </cell>
          <cell r="I1488">
            <v>0.12497837612635704</v>
          </cell>
        </row>
        <row r="1489">
          <cell r="B1489" t="str">
            <v>T1003</v>
          </cell>
          <cell r="C1489" t="str">
            <v>Excavación Manual De Zanjas Y Pozos (Mo)</v>
          </cell>
          <cell r="D1489" t="str">
            <v>m3</v>
          </cell>
          <cell r="E1489">
            <v>3.375</v>
          </cell>
          <cell r="F1489">
            <v>1874.3222990129864</v>
          </cell>
          <cell r="G1489">
            <v>6325.8377591688286</v>
          </cell>
          <cell r="H1489">
            <v>44044</v>
          </cell>
        </row>
        <row r="1490">
          <cell r="B1490" t="str">
            <v>T1033</v>
          </cell>
          <cell r="C1490" t="str">
            <v>Bases De Hormigon Armado H21 Fe 50 Kg/M3</v>
          </cell>
          <cell r="D1490" t="str">
            <v>m3</v>
          </cell>
          <cell r="E1490">
            <v>1.5</v>
          </cell>
          <cell r="F1490">
            <v>28116.865645175756</v>
          </cell>
          <cell r="G1490">
            <v>42175.298467763634</v>
          </cell>
          <cell r="H1490">
            <v>44044</v>
          </cell>
        </row>
        <row r="1491">
          <cell r="B1491" t="str">
            <v>I1297</v>
          </cell>
          <cell r="C1491" t="str">
            <v>Torre De Iluminación De Playa 21M C/Plataforma, Escalera Y Guarda Hombre</v>
          </cell>
          <cell r="D1491" t="str">
            <v>u</v>
          </cell>
          <cell r="E1491">
            <v>1</v>
          </cell>
          <cell r="F1491">
            <v>27195.652173913044</v>
          </cell>
          <cell r="G1491">
            <v>27195.652173913044</v>
          </cell>
          <cell r="H1491">
            <v>43613</v>
          </cell>
        </row>
        <row r="1492">
          <cell r="B1492" t="str">
            <v>I1301</v>
          </cell>
          <cell r="C1492" t="str">
            <v>Transporte De Semi A Oliveros</v>
          </cell>
          <cell r="D1492" t="str">
            <v>u</v>
          </cell>
          <cell r="E1492">
            <v>0.5</v>
          </cell>
          <cell r="F1492">
            <v>15000</v>
          </cell>
          <cell r="G1492">
            <v>7500</v>
          </cell>
          <cell r="H1492">
            <v>43613</v>
          </cell>
        </row>
        <row r="1493">
          <cell r="B1493" t="str">
            <v>I1300</v>
          </cell>
          <cell r="C1493" t="str">
            <v>Alquiler De Grua Con Combustible (20 Litros/Hora)</v>
          </cell>
          <cell r="D1493" t="str">
            <v>hs</v>
          </cell>
          <cell r="E1493">
            <v>4</v>
          </cell>
          <cell r="F1493">
            <v>2300</v>
          </cell>
          <cell r="G1493">
            <v>9200</v>
          </cell>
          <cell r="H1493">
            <v>43613</v>
          </cell>
        </row>
        <row r="1494">
          <cell r="B1494" t="str">
            <v>I1302</v>
          </cell>
          <cell r="C1494" t="str">
            <v>Movilizacion De Grua A Playon Oliveros</v>
          </cell>
          <cell r="D1494" t="str">
            <v>u</v>
          </cell>
          <cell r="E1494">
            <v>1</v>
          </cell>
          <cell r="F1494">
            <v>20000</v>
          </cell>
          <cell r="G1494">
            <v>20000</v>
          </cell>
          <cell r="H1494">
            <v>43613</v>
          </cell>
        </row>
        <row r="1496">
          <cell r="A1496" t="str">
            <v>T1251</v>
          </cell>
          <cell r="C1496" t="str">
            <v>Torres De 11M De Altura</v>
          </cell>
          <cell r="D1496" t="str">
            <v>u</v>
          </cell>
          <cell r="G1496">
            <v>75778.850335820272</v>
          </cell>
          <cell r="H1496">
            <v>43613</v>
          </cell>
          <cell r="I1496" t="str">
            <v>26 INSTALACIÓN ELÉCTRICA</v>
          </cell>
        </row>
        <row r="1497">
          <cell r="B1497" t="str">
            <v>I1004</v>
          </cell>
          <cell r="C1497" t="str">
            <v>Oficial</v>
          </cell>
          <cell r="D1497" t="str">
            <v>hs</v>
          </cell>
          <cell r="E1497">
            <v>8</v>
          </cell>
          <cell r="F1497">
            <v>534.76377932467528</v>
          </cell>
          <cell r="G1497">
            <v>4278.1102345974023</v>
          </cell>
          <cell r="H1497">
            <v>44044</v>
          </cell>
        </row>
        <row r="1498">
          <cell r="B1498" t="str">
            <v>I1005</v>
          </cell>
          <cell r="C1498" t="str">
            <v>Ayudante</v>
          </cell>
          <cell r="D1498" t="str">
            <v>hs</v>
          </cell>
          <cell r="E1498">
            <v>8</v>
          </cell>
          <cell r="F1498">
            <v>468.58057475324659</v>
          </cell>
          <cell r="G1498">
            <v>3748.6445980259728</v>
          </cell>
          <cell r="H1498">
            <v>44044</v>
          </cell>
        </row>
        <row r="1499">
          <cell r="B1499" t="str">
            <v>T1003</v>
          </cell>
          <cell r="C1499" t="str">
            <v>Excavación Manual De Zanjas Y Pozos (Mo)</v>
          </cell>
          <cell r="D1499" t="str">
            <v>m3</v>
          </cell>
          <cell r="E1499">
            <v>2.16</v>
          </cell>
          <cell r="F1499">
            <v>1874.3222990129864</v>
          </cell>
          <cell r="G1499">
            <v>4048.5361658680508</v>
          </cell>
          <cell r="H1499">
            <v>44044</v>
          </cell>
        </row>
        <row r="1500">
          <cell r="B1500" t="str">
            <v>T1033</v>
          </cell>
          <cell r="C1500" t="str">
            <v>Bases De Hormigon Armado H21 Fe 50 Kg/M3</v>
          </cell>
          <cell r="D1500" t="str">
            <v>m3</v>
          </cell>
          <cell r="E1500">
            <v>1.5</v>
          </cell>
          <cell r="F1500">
            <v>28116.865645175756</v>
          </cell>
          <cell r="G1500">
            <v>42175.298467763634</v>
          </cell>
          <cell r="H1500">
            <v>44044</v>
          </cell>
        </row>
        <row r="1501">
          <cell r="B1501" t="str">
            <v>I1298</v>
          </cell>
          <cell r="C1501" t="str">
            <v>Torre De Iluminación De Playa 11M C/Plataforma, Escalera Y Guarda Hombre</v>
          </cell>
          <cell r="D1501" t="str">
            <v>u</v>
          </cell>
          <cell r="E1501">
            <v>1</v>
          </cell>
          <cell r="F1501">
            <v>10878.260869565218</v>
          </cell>
          <cell r="G1501">
            <v>10878.260869565218</v>
          </cell>
          <cell r="H1501">
            <v>43613</v>
          </cell>
        </row>
        <row r="1502">
          <cell r="B1502" t="str">
            <v>I1301</v>
          </cell>
          <cell r="C1502" t="str">
            <v>Transporte De Semi A Oliveros</v>
          </cell>
          <cell r="D1502" t="str">
            <v>u</v>
          </cell>
          <cell r="E1502">
            <v>0.25</v>
          </cell>
          <cell r="F1502">
            <v>15000</v>
          </cell>
          <cell r="G1502">
            <v>3750</v>
          </cell>
          <cell r="H1502">
            <v>43613</v>
          </cell>
        </row>
        <row r="1503">
          <cell r="B1503" t="str">
            <v>I1300</v>
          </cell>
          <cell r="C1503" t="str">
            <v>Alquiler De Grua Con Combustible (20 Litros/Hora)</v>
          </cell>
          <cell r="D1503" t="str">
            <v>hs</v>
          </cell>
          <cell r="E1503">
            <v>3</v>
          </cell>
          <cell r="F1503">
            <v>2300</v>
          </cell>
          <cell r="G1503">
            <v>6900</v>
          </cell>
          <cell r="H1503">
            <v>43613</v>
          </cell>
        </row>
        <row r="1505">
          <cell r="A1505" t="str">
            <v>T1252</v>
          </cell>
          <cell r="C1505" t="str">
            <v>Conexión Y Regulación De Encendido</v>
          </cell>
          <cell r="D1505" t="str">
            <v>gl</v>
          </cell>
          <cell r="G1505">
            <v>24080.264497870125</v>
          </cell>
          <cell r="H1505">
            <v>44044</v>
          </cell>
          <cell r="I1505" t="str">
            <v>26 INSTALACIÓN ELÉCTRICA</v>
          </cell>
        </row>
        <row r="1506">
          <cell r="B1506" t="str">
            <v>I1004</v>
          </cell>
          <cell r="C1506" t="str">
            <v>Oficial</v>
          </cell>
          <cell r="D1506" t="str">
            <v>hs</v>
          </cell>
          <cell r="E1506">
            <v>24</v>
          </cell>
          <cell r="F1506">
            <v>534.76377932467528</v>
          </cell>
          <cell r="G1506">
            <v>12834.330703792206</v>
          </cell>
          <cell r="H1506">
            <v>44044</v>
          </cell>
        </row>
        <row r="1507">
          <cell r="B1507" t="str">
            <v>I1005</v>
          </cell>
          <cell r="C1507" t="str">
            <v>Ayudante</v>
          </cell>
          <cell r="D1507" t="str">
            <v>hs</v>
          </cell>
          <cell r="E1507">
            <v>24</v>
          </cell>
          <cell r="F1507">
            <v>468.58057475324659</v>
          </cell>
          <cell r="G1507">
            <v>11245.933794077919</v>
          </cell>
          <cell r="H1507">
            <v>44044</v>
          </cell>
        </row>
        <row r="1509">
          <cell r="A1509" t="str">
            <v>T1253</v>
          </cell>
          <cell r="C1509" t="str">
            <v>Ensayos</v>
          </cell>
          <cell r="D1509" t="str">
            <v>gl</v>
          </cell>
          <cell r="G1509">
            <v>40133.774163116876</v>
          </cell>
          <cell r="H1509">
            <v>44044</v>
          </cell>
          <cell r="I1509" t="str">
            <v>26 INSTALACIÓN ELÉCTRICA</v>
          </cell>
        </row>
        <row r="1510">
          <cell r="B1510" t="str">
            <v>I1004</v>
          </cell>
          <cell r="C1510" t="str">
            <v>Oficial</v>
          </cell>
          <cell r="D1510" t="str">
            <v>hs</v>
          </cell>
          <cell r="E1510">
            <v>40</v>
          </cell>
          <cell r="F1510">
            <v>534.76377932467528</v>
          </cell>
          <cell r="G1510">
            <v>21390.551172987012</v>
          </cell>
          <cell r="H1510">
            <v>44044</v>
          </cell>
        </row>
        <row r="1511">
          <cell r="B1511" t="str">
            <v>I1005</v>
          </cell>
          <cell r="C1511" t="str">
            <v>Ayudante</v>
          </cell>
          <cell r="D1511" t="str">
            <v>hs</v>
          </cell>
          <cell r="E1511">
            <v>40</v>
          </cell>
          <cell r="F1511">
            <v>468.58057475324659</v>
          </cell>
          <cell r="G1511">
            <v>18743.222990129863</v>
          </cell>
          <cell r="H1511">
            <v>44044</v>
          </cell>
        </row>
        <row r="1513">
          <cell r="A1513" t="str">
            <v>T1254</v>
          </cell>
          <cell r="C1513" t="str">
            <v>Ejecución De Capa Aisladora Cajón Hidráulico (Mo)</v>
          </cell>
          <cell r="D1513" t="str">
            <v>m2</v>
          </cell>
          <cell r="G1513">
            <v>321.07019330493506</v>
          </cell>
          <cell r="H1513">
            <v>44044</v>
          </cell>
          <cell r="I1513" t="str">
            <v>07 AISLACIONES</v>
          </cell>
        </row>
        <row r="1514">
          <cell r="B1514" t="str">
            <v>I1004</v>
          </cell>
          <cell r="C1514" t="str">
            <v>Oficial</v>
          </cell>
          <cell r="D1514" t="str">
            <v>hs</v>
          </cell>
          <cell r="E1514">
            <v>0.32</v>
          </cell>
          <cell r="F1514">
            <v>534.76377932467528</v>
          </cell>
          <cell r="G1514">
            <v>171.12440938389611</v>
          </cell>
          <cell r="H1514">
            <v>44044</v>
          </cell>
          <cell r="I1514">
            <v>25</v>
          </cell>
        </row>
        <row r="1515">
          <cell r="B1515" t="str">
            <v>I1005</v>
          </cell>
          <cell r="C1515" t="str">
            <v>Ayudante</v>
          </cell>
          <cell r="D1515" t="str">
            <v>hs</v>
          </cell>
          <cell r="E1515">
            <v>0.32</v>
          </cell>
          <cell r="F1515">
            <v>468.58057475324659</v>
          </cell>
          <cell r="G1515">
            <v>149.94578392103892</v>
          </cell>
          <cell r="H1515">
            <v>44044</v>
          </cell>
          <cell r="I1515">
            <v>161.89313857389965</v>
          </cell>
        </row>
        <row r="1517">
          <cell r="A1517" t="str">
            <v>T1255</v>
          </cell>
          <cell r="C1517" t="str">
            <v>Colocación De Puerta Placa (Mo)</v>
          </cell>
          <cell r="D1517" t="str">
            <v>u</v>
          </cell>
          <cell r="G1517">
            <v>1337.7924721038958</v>
          </cell>
          <cell r="H1517">
            <v>44044</v>
          </cell>
          <cell r="I1517" t="str">
            <v>18 CARPINTERÍA DE MADERA</v>
          </cell>
        </row>
        <row r="1518">
          <cell r="B1518" t="str">
            <v>I1004</v>
          </cell>
          <cell r="C1518" t="str">
            <v>Oficial</v>
          </cell>
          <cell r="D1518" t="str">
            <v>hs</v>
          </cell>
          <cell r="E1518">
            <v>1.3333333333333333</v>
          </cell>
          <cell r="F1518">
            <v>534.76377932467528</v>
          </cell>
          <cell r="G1518">
            <v>713.01837243290038</v>
          </cell>
          <cell r="H1518">
            <v>44044</v>
          </cell>
          <cell r="I1518">
            <v>6</v>
          </cell>
        </row>
        <row r="1519">
          <cell r="B1519" t="str">
            <v>I1005</v>
          </cell>
          <cell r="C1519" t="str">
            <v>Ayudante</v>
          </cell>
          <cell r="D1519" t="str">
            <v>hs</v>
          </cell>
          <cell r="E1519">
            <v>1.3333333333333333</v>
          </cell>
          <cell r="F1519">
            <v>468.58057475324659</v>
          </cell>
          <cell r="G1519">
            <v>624.77409967099538</v>
          </cell>
          <cell r="H1519">
            <v>44044</v>
          </cell>
          <cell r="I1519">
            <v>739.0236402075725</v>
          </cell>
        </row>
        <row r="1521">
          <cell r="A1521" t="str">
            <v>T1256</v>
          </cell>
          <cell r="C1521" t="str">
            <v>Colocación De Marco De Chapa De Puerta Placa (Mo)</v>
          </cell>
          <cell r="D1521" t="str">
            <v>u</v>
          </cell>
          <cell r="G1521">
            <v>2675.5849442077915</v>
          </cell>
          <cell r="H1521">
            <v>44044</v>
          </cell>
          <cell r="I1521" t="str">
            <v>18 CARPINTERÍA DE MADERA</v>
          </cell>
        </row>
        <row r="1522">
          <cell r="B1522" t="str">
            <v>I1004</v>
          </cell>
          <cell r="C1522" t="str">
            <v>Oficial</v>
          </cell>
          <cell r="D1522" t="str">
            <v>hs</v>
          </cell>
          <cell r="E1522">
            <v>2.6666666666666665</v>
          </cell>
          <cell r="F1522">
            <v>534.76377932467528</v>
          </cell>
          <cell r="G1522">
            <v>1426.0367448658008</v>
          </cell>
          <cell r="H1522">
            <v>44044</v>
          </cell>
          <cell r="I1522">
            <v>3</v>
          </cell>
        </row>
        <row r="1523">
          <cell r="B1523" t="str">
            <v>I1005</v>
          </cell>
          <cell r="C1523" t="str">
            <v>Ayudante</v>
          </cell>
          <cell r="D1523" t="str">
            <v>hs</v>
          </cell>
          <cell r="E1523">
            <v>2.6666666666666665</v>
          </cell>
          <cell r="F1523">
            <v>468.58057475324659</v>
          </cell>
          <cell r="G1523">
            <v>1249.5481993419908</v>
          </cell>
          <cell r="H1523">
            <v>44044</v>
          </cell>
          <cell r="I1523">
            <v>1625.1105131654813</v>
          </cell>
        </row>
        <row r="1525">
          <cell r="A1525" t="str">
            <v>T1257</v>
          </cell>
          <cell r="C1525" t="str">
            <v>Ejecución De Cielorraso A La Cal, Grueso, Esp 20 Mm (Mo)</v>
          </cell>
          <cell r="D1525" t="str">
            <v>m2</v>
          </cell>
          <cell r="G1525">
            <v>573.33963090166958</v>
          </cell>
          <cell r="H1525">
            <v>44044</v>
          </cell>
          <cell r="I1525" t="str">
            <v>13 CIELORRASOS</v>
          </cell>
        </row>
        <row r="1526">
          <cell r="B1526" t="str">
            <v>I1004</v>
          </cell>
          <cell r="C1526" t="str">
            <v>Oficial</v>
          </cell>
          <cell r="D1526" t="str">
            <v>hs</v>
          </cell>
          <cell r="E1526">
            <v>0.5714285714285714</v>
          </cell>
          <cell r="F1526">
            <v>534.76377932467528</v>
          </cell>
          <cell r="G1526">
            <v>305.57930247124301</v>
          </cell>
          <cell r="H1526">
            <v>44044</v>
          </cell>
          <cell r="I1526">
            <v>14</v>
          </cell>
        </row>
        <row r="1527">
          <cell r="B1527" t="str">
            <v>I1005</v>
          </cell>
          <cell r="C1527" t="str">
            <v>Ayudante</v>
          </cell>
          <cell r="D1527" t="str">
            <v>hs</v>
          </cell>
          <cell r="E1527">
            <v>0.5714285714285714</v>
          </cell>
          <cell r="F1527">
            <v>468.58057475324659</v>
          </cell>
          <cell r="G1527">
            <v>267.76032843042663</v>
          </cell>
          <cell r="H1527">
            <v>44044</v>
          </cell>
          <cell r="I1527">
            <v>336.14453200076872</v>
          </cell>
        </row>
        <row r="1529">
          <cell r="A1529" t="str">
            <v>T1258</v>
          </cell>
          <cell r="C1529" t="str">
            <v>Ejecución De Cielorraso A La Cal, Fino, Esp 5 Mm (Mo)</v>
          </cell>
          <cell r="D1529" t="str">
            <v>m2</v>
          </cell>
          <cell r="G1529">
            <v>668.89623605194788</v>
          </cell>
          <cell r="H1529">
            <v>44044</v>
          </cell>
          <cell r="I1529" t="str">
            <v>13 CIELORRASOS</v>
          </cell>
        </row>
        <row r="1530">
          <cell r="B1530" t="str">
            <v>I1004</v>
          </cell>
          <cell r="C1530" t="str">
            <v>Oficial</v>
          </cell>
          <cell r="D1530" t="str">
            <v>hs</v>
          </cell>
          <cell r="E1530">
            <v>0.66666666666666663</v>
          </cell>
          <cell r="F1530">
            <v>534.76377932467528</v>
          </cell>
          <cell r="G1530">
            <v>356.50918621645019</v>
          </cell>
          <cell r="H1530">
            <v>44044</v>
          </cell>
          <cell r="I1530">
            <v>12</v>
          </cell>
        </row>
        <row r="1531">
          <cell r="B1531" t="str">
            <v>I1005</v>
          </cell>
          <cell r="C1531" t="str">
            <v>Ayudante</v>
          </cell>
          <cell r="D1531" t="str">
            <v>hs</v>
          </cell>
          <cell r="E1531">
            <v>0.66666666666666663</v>
          </cell>
          <cell r="F1531">
            <v>468.58057475324659</v>
          </cell>
          <cell r="G1531">
            <v>312.38704983549769</v>
          </cell>
          <cell r="H1531">
            <v>44044</v>
          </cell>
          <cell r="I1531">
            <v>400.40745723620984</v>
          </cell>
        </row>
        <row r="1533">
          <cell r="A1533" t="str">
            <v>T1259</v>
          </cell>
          <cell r="C1533" t="str">
            <v>Ejecución De Pared Simple, Estructura Y Colocación De 2 Placas, Encintado Y Masillado</v>
          </cell>
          <cell r="D1533" t="str">
            <v>m2</v>
          </cell>
          <cell r="G1533">
            <v>415.29</v>
          </cell>
          <cell r="H1533">
            <v>43617</v>
          </cell>
          <cell r="I1533" t="str">
            <v>DURLOCK</v>
          </cell>
        </row>
        <row r="1534">
          <cell r="B1534" t="str">
            <v>I1172</v>
          </cell>
          <cell r="C1534" t="str">
            <v>Subcontrato De Colocacion De Durlock, Estructura, 2 Placas, Encintado Y Masillado, Sin Aislación</v>
          </cell>
          <cell r="D1534" t="str">
            <v>m2</v>
          </cell>
          <cell r="E1534">
            <v>1</v>
          </cell>
          <cell r="F1534">
            <v>415.29</v>
          </cell>
          <cell r="G1534">
            <v>415.29</v>
          </cell>
          <cell r="H1534">
            <v>43617</v>
          </cell>
        </row>
        <row r="1536">
          <cell r="A1536" t="str">
            <v>T1260</v>
          </cell>
          <cell r="C1536" t="str">
            <v>Ejecución De Revoque Grueso Interior (Mo)</v>
          </cell>
          <cell r="D1536" t="str">
            <v>m2</v>
          </cell>
          <cell r="G1536">
            <v>531.77250766129862</v>
          </cell>
          <cell r="H1536">
            <v>44044</v>
          </cell>
          <cell r="I1536" t="str">
            <v>08 REVOQUES</v>
          </cell>
        </row>
        <row r="1537">
          <cell r="B1537" t="str">
            <v>T1053</v>
          </cell>
          <cell r="C1537" t="str">
            <v>Ejecucion De Revoque Grueso Interior A La Cal (Mo)</v>
          </cell>
          <cell r="D1537" t="str">
            <v>m2</v>
          </cell>
          <cell r="E1537">
            <v>1</v>
          </cell>
          <cell r="F1537">
            <v>531.77250766129862</v>
          </cell>
          <cell r="G1537">
            <v>531.77250766129862</v>
          </cell>
          <cell r="H1537">
            <v>44044</v>
          </cell>
        </row>
        <row r="1539">
          <cell r="A1539" t="str">
            <v>T1261</v>
          </cell>
          <cell r="C1539" t="str">
            <v>Ejecución De Revoque Fino Interior (Mo)</v>
          </cell>
          <cell r="D1539" t="str">
            <v>m2</v>
          </cell>
          <cell r="G1539">
            <v>501.67217703896097</v>
          </cell>
          <cell r="H1539">
            <v>44044</v>
          </cell>
          <cell r="I1539" t="str">
            <v>08 REVOQUES</v>
          </cell>
        </row>
        <row r="1540">
          <cell r="B1540" t="str">
            <v>T1055</v>
          </cell>
          <cell r="C1540" t="str">
            <v>Ejecucion De Revoque Fino Interior Sobre Grueso (Mo)</v>
          </cell>
          <cell r="D1540" t="str">
            <v>m2</v>
          </cell>
          <cell r="E1540">
            <v>1</v>
          </cell>
          <cell r="F1540">
            <v>501.67217703896097</v>
          </cell>
          <cell r="G1540">
            <v>501.67217703896097</v>
          </cell>
          <cell r="H1540">
            <v>44044</v>
          </cell>
          <cell r="I1540">
            <v>15</v>
          </cell>
        </row>
        <row r="1542">
          <cell r="A1542" t="str">
            <v>T1262</v>
          </cell>
          <cell r="C1542" t="str">
            <v>Ejecución De Revoque Completo Exterior En Medianeras (Mo)</v>
          </cell>
          <cell r="D1542" t="str">
            <v>m2</v>
          </cell>
          <cell r="G1542">
            <v>1230.4865067220778</v>
          </cell>
          <cell r="H1542">
            <v>44044</v>
          </cell>
          <cell r="I1542" t="str">
            <v>08 REVOQUES</v>
          </cell>
        </row>
        <row r="1543">
          <cell r="B1543" t="str">
            <v>T1056</v>
          </cell>
          <cell r="C1543" t="str">
            <v>Ejecución De Revoque Impermeable + Grueso + Fino Exterior (Mo)</v>
          </cell>
          <cell r="D1543" t="str">
            <v>m2</v>
          </cell>
          <cell r="E1543">
            <v>1</v>
          </cell>
          <cell r="F1543">
            <v>1230.4865067220778</v>
          </cell>
          <cell r="G1543">
            <v>1230.4865067220778</v>
          </cell>
          <cell r="H1543">
            <v>44044</v>
          </cell>
        </row>
        <row r="1545">
          <cell r="A1545" t="str">
            <v>T1263</v>
          </cell>
          <cell r="C1545" t="str">
            <v>Ejecución De Revoque Completo Exterior En Patios (Mo)</v>
          </cell>
          <cell r="D1545" t="str">
            <v>m2</v>
          </cell>
          <cell r="G1545">
            <v>1230.4865067220778</v>
          </cell>
          <cell r="H1545">
            <v>44044</v>
          </cell>
          <cell r="I1545" t="str">
            <v>08 REVOQUES</v>
          </cell>
        </row>
        <row r="1546">
          <cell r="B1546" t="str">
            <v>T1056</v>
          </cell>
          <cell r="C1546" t="str">
            <v>Ejecución De Revoque Impermeable + Grueso + Fino Exterior (Mo)</v>
          </cell>
          <cell r="D1546" t="str">
            <v>m2</v>
          </cell>
          <cell r="E1546">
            <v>1</v>
          </cell>
          <cell r="F1546">
            <v>1230.4865067220778</v>
          </cell>
          <cell r="G1546">
            <v>1230.4865067220778</v>
          </cell>
          <cell r="H1546">
            <v>44044</v>
          </cell>
          <cell r="I1546">
            <v>7</v>
          </cell>
        </row>
        <row r="1548">
          <cell r="A1548" t="str">
            <v>T1264</v>
          </cell>
          <cell r="C1548" t="str">
            <v>Ejecución De Revoque Completo Interior (Mo)</v>
          </cell>
          <cell r="D1548" t="str">
            <v>m3</v>
          </cell>
          <cell r="G1548">
            <v>1033.4446847002596</v>
          </cell>
          <cell r="H1548">
            <v>44044</v>
          </cell>
          <cell r="I1548" t="str">
            <v>08 REVOQUES</v>
          </cell>
        </row>
        <row r="1549">
          <cell r="B1549" t="str">
            <v>T1053</v>
          </cell>
          <cell r="C1549" t="str">
            <v>Ejecucion De Revoque Grueso Interior A La Cal (Mo)</v>
          </cell>
          <cell r="D1549" t="str">
            <v>m2</v>
          </cell>
          <cell r="E1549">
            <v>1</v>
          </cell>
          <cell r="F1549">
            <v>531.77250766129862</v>
          </cell>
          <cell r="G1549">
            <v>531.77250766129862</v>
          </cell>
          <cell r="H1549">
            <v>44044</v>
          </cell>
          <cell r="I1549">
            <v>8</v>
          </cell>
        </row>
        <row r="1550">
          <cell r="B1550" t="str">
            <v>T1055</v>
          </cell>
          <cell r="C1550" t="str">
            <v>Ejecucion De Revoque Fino Interior Sobre Grueso (Mo)</v>
          </cell>
          <cell r="D1550" t="str">
            <v>m2</v>
          </cell>
          <cell r="E1550">
            <v>1</v>
          </cell>
          <cell r="F1550">
            <v>501.67217703896097</v>
          </cell>
          <cell r="G1550">
            <v>501.67217703896097</v>
          </cell>
          <cell r="H1550">
            <v>44044</v>
          </cell>
          <cell r="I1550">
            <v>640.157601383817</v>
          </cell>
        </row>
        <row r="1552">
          <cell r="A1552" t="str">
            <v>T1265</v>
          </cell>
          <cell r="C1552" t="str">
            <v>Ejecución De Carpeta Esp 20 Mm (Mo)</v>
          </cell>
          <cell r="D1552" t="str">
            <v>m2</v>
          </cell>
          <cell r="G1552">
            <v>501.67217703896097</v>
          </cell>
          <cell r="H1552">
            <v>44044</v>
          </cell>
          <cell r="I1552" t="str">
            <v>10 CARPETAS</v>
          </cell>
        </row>
        <row r="1553">
          <cell r="B1553" t="str">
            <v>T1291</v>
          </cell>
          <cell r="C1553" t="str">
            <v>Ejecución De Carpeta Esp 2 Cm (Mo)</v>
          </cell>
          <cell r="D1553" t="str">
            <v>m2</v>
          </cell>
          <cell r="E1553">
            <v>1</v>
          </cell>
          <cell r="F1553">
            <v>501.67217703896097</v>
          </cell>
          <cell r="G1553">
            <v>501.67217703896097</v>
          </cell>
          <cell r="H1553">
            <v>44044</v>
          </cell>
        </row>
        <row r="1555">
          <cell r="A1555" t="str">
            <v>T1266</v>
          </cell>
          <cell r="C1555" t="str">
            <v>Ejecución De Piso De Cemento Alisado (Mo)</v>
          </cell>
          <cell r="D1555" t="str">
            <v>m2</v>
          </cell>
          <cell r="G1555">
            <v>573.33963090166958</v>
          </cell>
          <cell r="H1555">
            <v>44044</v>
          </cell>
          <cell r="I1555" t="str">
            <v>11 PISOS</v>
          </cell>
        </row>
        <row r="1556">
          <cell r="B1556" t="str">
            <v>I1004</v>
          </cell>
          <cell r="C1556" t="str">
            <v>Oficial</v>
          </cell>
          <cell r="D1556" t="str">
            <v>hs</v>
          </cell>
          <cell r="E1556">
            <v>0.5714285714285714</v>
          </cell>
          <cell r="F1556">
            <v>534.76377932467528</v>
          </cell>
          <cell r="G1556">
            <v>305.57930247124301</v>
          </cell>
          <cell r="H1556">
            <v>44044</v>
          </cell>
          <cell r="I1556">
            <v>14</v>
          </cell>
        </row>
        <row r="1557">
          <cell r="B1557" t="str">
            <v>I1005</v>
          </cell>
          <cell r="C1557" t="str">
            <v>Ayudante</v>
          </cell>
          <cell r="D1557" t="str">
            <v>hs</v>
          </cell>
          <cell r="E1557">
            <v>0.5714285714285714</v>
          </cell>
          <cell r="F1557">
            <v>468.58057475324659</v>
          </cell>
          <cell r="G1557">
            <v>267.76032843042663</v>
          </cell>
          <cell r="H1557">
            <v>44044</v>
          </cell>
          <cell r="I1557">
            <v>346.03113588314432</v>
          </cell>
        </row>
        <row r="1559">
          <cell r="A1559" t="str">
            <v>T1267</v>
          </cell>
          <cell r="C1559" t="str">
            <v>Colocación De Mosaicos En Veredas</v>
          </cell>
          <cell r="D1559" t="str">
            <v>m2</v>
          </cell>
          <cell r="G1559">
            <v>334.44811802597394</v>
          </cell>
          <cell r="H1559">
            <v>44044</v>
          </cell>
          <cell r="I1559" t="str">
            <v>11 PISOS</v>
          </cell>
        </row>
        <row r="1560">
          <cell r="B1560" t="str">
            <v>I1004</v>
          </cell>
          <cell r="C1560" t="str">
            <v>Oficial</v>
          </cell>
          <cell r="D1560" t="str">
            <v>hs</v>
          </cell>
          <cell r="E1560">
            <v>0.33333333333333331</v>
          </cell>
          <cell r="F1560">
            <v>534.76377932467528</v>
          </cell>
          <cell r="G1560">
            <v>178.25459310822509</v>
          </cell>
          <cell r="H1560">
            <v>44044</v>
          </cell>
          <cell r="I1560">
            <v>24</v>
          </cell>
        </row>
        <row r="1561">
          <cell r="B1561" t="str">
            <v>I1005</v>
          </cell>
          <cell r="C1561" t="str">
            <v>Ayudante</v>
          </cell>
          <cell r="D1561" t="str">
            <v>hs</v>
          </cell>
          <cell r="E1561">
            <v>0.33333333333333331</v>
          </cell>
          <cell r="F1561">
            <v>468.58057475324659</v>
          </cell>
          <cell r="G1561">
            <v>156.19352491774885</v>
          </cell>
          <cell r="H1561">
            <v>44044</v>
          </cell>
          <cell r="I1561">
            <v>100.10186430905246</v>
          </cell>
        </row>
        <row r="1563">
          <cell r="A1563" t="str">
            <v>T1268</v>
          </cell>
          <cell r="C1563" t="str">
            <v>Colocación De Baldosas En Azoteas Sin Toma De Juntas (Mo)</v>
          </cell>
          <cell r="D1563" t="str">
            <v>m2</v>
          </cell>
          <cell r="G1563">
            <v>401.3377416311688</v>
          </cell>
          <cell r="H1563">
            <v>44044</v>
          </cell>
          <cell r="I1563" t="str">
            <v>11 PISOS</v>
          </cell>
        </row>
        <row r="1564">
          <cell r="B1564" t="str">
            <v>I1004</v>
          </cell>
          <cell r="C1564" t="str">
            <v>Oficial</v>
          </cell>
          <cell r="D1564" t="str">
            <v>hs</v>
          </cell>
          <cell r="E1564">
            <v>0.4</v>
          </cell>
          <cell r="F1564">
            <v>534.76377932467528</v>
          </cell>
          <cell r="G1564">
            <v>213.90551172987011</v>
          </cell>
          <cell r="H1564">
            <v>44044</v>
          </cell>
          <cell r="I1564">
            <v>20</v>
          </cell>
        </row>
        <row r="1565">
          <cell r="B1565" t="str">
            <v>I1005</v>
          </cell>
          <cell r="C1565" t="str">
            <v>Ayudante</v>
          </cell>
          <cell r="D1565" t="str">
            <v>hs</v>
          </cell>
          <cell r="E1565">
            <v>0.4</v>
          </cell>
          <cell r="F1565">
            <v>468.58057475324659</v>
          </cell>
          <cell r="G1565">
            <v>187.43222990129865</v>
          </cell>
          <cell r="H1565">
            <v>44044</v>
          </cell>
          <cell r="I1565">
            <v>114.93177013261578</v>
          </cell>
        </row>
        <row r="1567">
          <cell r="A1567" t="str">
            <v>T1269</v>
          </cell>
          <cell r="C1567" t="str">
            <v>Colocación De Pisos 20X20 A 30X30 Con Toma De Juntas (Mo)</v>
          </cell>
          <cell r="D1567" t="str">
            <v>m2</v>
          </cell>
          <cell r="G1567">
            <v>401.3377416311688</v>
          </cell>
          <cell r="H1567">
            <v>44044</v>
          </cell>
          <cell r="I1567" t="str">
            <v>11 PISOS</v>
          </cell>
        </row>
        <row r="1568">
          <cell r="B1568" t="str">
            <v>I1004</v>
          </cell>
          <cell r="C1568" t="str">
            <v>Oficial</v>
          </cell>
          <cell r="D1568" t="str">
            <v>hs</v>
          </cell>
          <cell r="E1568">
            <v>0.4</v>
          </cell>
          <cell r="F1568">
            <v>534.76377932467528</v>
          </cell>
          <cell r="G1568">
            <v>213.90551172987011</v>
          </cell>
          <cell r="H1568">
            <v>44044</v>
          </cell>
        </row>
        <row r="1569">
          <cell r="B1569" t="str">
            <v>I1005</v>
          </cell>
          <cell r="C1569" t="str">
            <v>Ayudante</v>
          </cell>
          <cell r="D1569" t="str">
            <v>hs</v>
          </cell>
          <cell r="E1569">
            <v>0.4</v>
          </cell>
          <cell r="F1569">
            <v>468.58057475324659</v>
          </cell>
          <cell r="G1569">
            <v>187.43222990129865</v>
          </cell>
          <cell r="H1569">
            <v>44044</v>
          </cell>
          <cell r="I1569">
            <v>182.28</v>
          </cell>
        </row>
        <row r="1571">
          <cell r="A1571" t="str">
            <v>T1270</v>
          </cell>
          <cell r="C1571" t="str">
            <v>Oliveros 2</v>
          </cell>
          <cell r="D1571" t="str">
            <v>gl</v>
          </cell>
          <cell r="G1571">
            <v>32649276.619991433</v>
          </cell>
          <cell r="H1571">
            <v>43613</v>
          </cell>
          <cell r="I1571" t="str">
            <v>80 MODELO</v>
          </cell>
        </row>
        <row r="1572">
          <cell r="B1572" t="str">
            <v>T1236</v>
          </cell>
          <cell r="C1572" t="str">
            <v>Cronograna De Tareas / Plan De Trabajo</v>
          </cell>
          <cell r="D1572" t="str">
            <v>gl</v>
          </cell>
          <cell r="E1572">
            <v>1</v>
          </cell>
          <cell r="F1572">
            <v>18000</v>
          </cell>
          <cell r="G1572">
            <v>18000</v>
          </cell>
          <cell r="H1572">
            <v>43617</v>
          </cell>
          <cell r="I1572" t="str">
            <v>1.1 PLANIFICACIÓN DE OBRA</v>
          </cell>
        </row>
        <row r="1573">
          <cell r="B1573" t="str">
            <v>T1237</v>
          </cell>
          <cell r="C1573" t="str">
            <v>Programa De Seguridad E Higiene</v>
          </cell>
          <cell r="D1573" t="str">
            <v>gl</v>
          </cell>
          <cell r="E1573">
            <v>1</v>
          </cell>
          <cell r="F1573">
            <v>36000</v>
          </cell>
          <cell r="G1573">
            <v>36000</v>
          </cell>
          <cell r="H1573">
            <v>43617</v>
          </cell>
          <cell r="I1573" t="str">
            <v>1.1 PLANIFICACIÓN DE OBRA</v>
          </cell>
        </row>
        <row r="1574">
          <cell r="B1574" t="str">
            <v>T1238</v>
          </cell>
          <cell r="C1574" t="str">
            <v>Identificación De Interferencias</v>
          </cell>
          <cell r="D1574" t="str">
            <v>gl</v>
          </cell>
          <cell r="E1574">
            <v>1</v>
          </cell>
          <cell r="F1574">
            <v>38480.264497870128</v>
          </cell>
          <cell r="G1574">
            <v>38480.264497870128</v>
          </cell>
          <cell r="H1574">
            <v>43617</v>
          </cell>
          <cell r="I1574" t="str">
            <v>1.2 ESTUDIOS, CATEOS Y RELEVAMIENTO</v>
          </cell>
        </row>
        <row r="1575">
          <cell r="B1575" t="str">
            <v>T1239</v>
          </cell>
          <cell r="C1575" t="str">
            <v>Relevamiento Integral Del Sitio De Intervención</v>
          </cell>
          <cell r="D1575" t="str">
            <v>gl</v>
          </cell>
          <cell r="E1575">
            <v>1</v>
          </cell>
          <cell r="F1575">
            <v>28800</v>
          </cell>
          <cell r="G1575">
            <v>28800</v>
          </cell>
          <cell r="H1575">
            <v>43617</v>
          </cell>
          <cell r="I1575" t="str">
            <v>1.2 ESTUDIOS, CATEOS Y RELEVAMIENTO</v>
          </cell>
        </row>
        <row r="1576">
          <cell r="B1576" t="str">
            <v>T1240</v>
          </cell>
          <cell r="C1576" t="str">
            <v>Proyecto Ejecutivo De Obra Electrica</v>
          </cell>
          <cell r="D1576" t="str">
            <v>gl</v>
          </cell>
          <cell r="E1576">
            <v>1</v>
          </cell>
          <cell r="F1576">
            <v>120000</v>
          </cell>
          <cell r="G1576">
            <v>120000</v>
          </cell>
          <cell r="H1576">
            <v>43617</v>
          </cell>
          <cell r="I1576" t="str">
            <v>1.3 PROYECTO EJECUTIVO</v>
          </cell>
        </row>
        <row r="1577">
          <cell r="B1577" t="str">
            <v>T1241</v>
          </cell>
          <cell r="C1577" t="str">
            <v>Planos Conforme A Obra Y Manual De Mantenimiento De Obra Elécctrica</v>
          </cell>
          <cell r="D1577" t="str">
            <v>gl</v>
          </cell>
          <cell r="E1577">
            <v>1</v>
          </cell>
          <cell r="F1577">
            <v>96000</v>
          </cell>
          <cell r="G1577">
            <v>96000</v>
          </cell>
          <cell r="H1577">
            <v>43617</v>
          </cell>
          <cell r="I1577" t="str">
            <v>1.3 PROYECTO EJECUTIVO</v>
          </cell>
        </row>
        <row r="1578">
          <cell r="B1578" t="str">
            <v>T1242</v>
          </cell>
          <cell r="C1578" t="str">
            <v>Canalización</v>
          </cell>
          <cell r="D1578" t="str">
            <v>gl</v>
          </cell>
          <cell r="E1578">
            <v>1</v>
          </cell>
          <cell r="F1578">
            <v>467569.93027447461</v>
          </cell>
          <cell r="G1578">
            <v>467569.93027447461</v>
          </cell>
          <cell r="H1578">
            <v>44044</v>
          </cell>
          <cell r="I1578" t="str">
            <v>2.1 ILUMINACIÓN DE PLAYA</v>
          </cell>
        </row>
        <row r="1579">
          <cell r="B1579" t="str">
            <v>T1243</v>
          </cell>
          <cell r="C1579" t="str">
            <v>Cables</v>
          </cell>
          <cell r="D1579" t="str">
            <v>gl</v>
          </cell>
          <cell r="E1579">
            <v>1</v>
          </cell>
          <cell r="F1579">
            <v>21378669.686467532</v>
          </cell>
          <cell r="G1579">
            <v>21378669.686467532</v>
          </cell>
          <cell r="H1579">
            <v>44044</v>
          </cell>
          <cell r="I1579" t="str">
            <v>2.1 ILUMINACIÓN DE PLAYA</v>
          </cell>
        </row>
        <row r="1580">
          <cell r="B1580" t="str">
            <v>T1244</v>
          </cell>
          <cell r="C1580" t="str">
            <v>Luminarias</v>
          </cell>
          <cell r="D1580" t="str">
            <v>gl</v>
          </cell>
          <cell r="E1580">
            <v>1</v>
          </cell>
          <cell r="F1580">
            <v>2562713.9547350649</v>
          </cell>
          <cell r="G1580">
            <v>2562713.9547350649</v>
          </cell>
          <cell r="H1580">
            <v>44044</v>
          </cell>
          <cell r="I1580" t="str">
            <v>2.1 ILUMINACIÓN DE PLAYA</v>
          </cell>
        </row>
        <row r="1581">
          <cell r="B1581" t="str">
            <v>T1245</v>
          </cell>
          <cell r="C1581" t="str">
            <v>Tablero Iluminación Exterior</v>
          </cell>
          <cell r="D1581" t="str">
            <v>gl</v>
          </cell>
          <cell r="E1581">
            <v>1</v>
          </cell>
          <cell r="F1581">
            <v>422142.2119155844</v>
          </cell>
          <cell r="G1581">
            <v>422142.2119155844</v>
          </cell>
          <cell r="H1581">
            <v>44044</v>
          </cell>
          <cell r="I1581" t="str">
            <v>2.2 TABLEROS</v>
          </cell>
        </row>
        <row r="1582">
          <cell r="B1582" t="str">
            <v>T1246</v>
          </cell>
          <cell r="C1582" t="str">
            <v>Tablero De Comando</v>
          </cell>
          <cell r="D1582" t="str">
            <v>gl</v>
          </cell>
          <cell r="E1582">
            <v>1</v>
          </cell>
          <cell r="F1582">
            <v>26501.372248935058</v>
          </cell>
          <cell r="G1582">
            <v>26501.372248935058</v>
          </cell>
          <cell r="H1582">
            <v>44044</v>
          </cell>
          <cell r="I1582" t="str">
            <v>2.2 TABLEROS</v>
          </cell>
        </row>
        <row r="1583">
          <cell r="B1583" t="str">
            <v>T1247</v>
          </cell>
          <cell r="C1583" t="str">
            <v>Tablero Distribución</v>
          </cell>
          <cell r="D1583" t="str">
            <v>gl</v>
          </cell>
          <cell r="E1583">
            <v>1</v>
          </cell>
          <cell r="F1583">
            <v>20230.024786701299</v>
          </cell>
          <cell r="G1583">
            <v>20230.024786701299</v>
          </cell>
          <cell r="H1583">
            <v>44044</v>
          </cell>
          <cell r="I1583" t="str">
            <v>2.2 TABLEROS</v>
          </cell>
        </row>
        <row r="1584">
          <cell r="B1584" t="str">
            <v>T1248</v>
          </cell>
          <cell r="C1584" t="str">
            <v>Pat</v>
          </cell>
          <cell r="D1584" t="str">
            <v>gl</v>
          </cell>
          <cell r="E1584">
            <v>1</v>
          </cell>
          <cell r="F1584">
            <v>751570.52412727266</v>
          </cell>
          <cell r="G1584">
            <v>751570.52412727266</v>
          </cell>
          <cell r="H1584">
            <v>44044</v>
          </cell>
          <cell r="I1584" t="str">
            <v>2.3 DESCARGAS ATMOSFÉRICAS Y PAT</v>
          </cell>
        </row>
        <row r="1585">
          <cell r="B1585" t="str">
            <v>T1249</v>
          </cell>
          <cell r="C1585" t="str">
            <v>Descargas Atmosfericas</v>
          </cell>
          <cell r="D1585" t="str">
            <v>gl</v>
          </cell>
          <cell r="E1585">
            <v>1</v>
          </cell>
          <cell r="F1585">
            <v>1275125.2336545452</v>
          </cell>
          <cell r="G1585">
            <v>1275125.2336545452</v>
          </cell>
          <cell r="H1585">
            <v>44044</v>
          </cell>
          <cell r="I1585" t="str">
            <v>2.3 DESCARGAS ATMOSFÉRICAS Y PAT</v>
          </cell>
        </row>
        <row r="1586">
          <cell r="B1586" t="str">
            <v>T1250</v>
          </cell>
          <cell r="C1586" t="str">
            <v>Torres De 21M De Altura</v>
          </cell>
          <cell r="D1586" t="str">
            <v>u</v>
          </cell>
          <cell r="E1586">
            <v>18</v>
          </cell>
          <cell r="F1586">
            <v>128450.29806609226</v>
          </cell>
          <cell r="G1586">
            <v>2312105.3651896608</v>
          </cell>
          <cell r="H1586">
            <v>43613</v>
          </cell>
          <cell r="I1586" t="str">
            <v>2.4 TORRES</v>
          </cell>
        </row>
        <row r="1587">
          <cell r="B1587" t="str">
            <v>T1251</v>
          </cell>
          <cell r="C1587" t="str">
            <v>Torres De 11M De Altura</v>
          </cell>
          <cell r="D1587" t="str">
            <v>u</v>
          </cell>
          <cell r="E1587">
            <v>40</v>
          </cell>
          <cell r="F1587">
            <v>75778.850335820272</v>
          </cell>
          <cell r="G1587">
            <v>3031154.013432811</v>
          </cell>
          <cell r="H1587">
            <v>43613</v>
          </cell>
          <cell r="I1587" t="str">
            <v>2.4 TORRES</v>
          </cell>
        </row>
        <row r="1588">
          <cell r="B1588" t="str">
            <v>T1252</v>
          </cell>
          <cell r="C1588" t="str">
            <v>Conexión Y Regulación De Encendido</v>
          </cell>
          <cell r="D1588" t="str">
            <v>gl</v>
          </cell>
          <cell r="E1588">
            <v>1</v>
          </cell>
          <cell r="F1588">
            <v>24080.264497870125</v>
          </cell>
          <cell r="G1588">
            <v>24080.264497870125</v>
          </cell>
          <cell r="H1588">
            <v>44044</v>
          </cell>
          <cell r="I1588" t="str">
            <v>2.5 PUESTA EN SERVICIO</v>
          </cell>
        </row>
        <row r="1589">
          <cell r="B1589" t="str">
            <v>T1253</v>
          </cell>
          <cell r="C1589" t="str">
            <v>Ensayos</v>
          </cell>
          <cell r="D1589" t="str">
            <v>gl</v>
          </cell>
          <cell r="E1589">
            <v>1</v>
          </cell>
          <cell r="F1589">
            <v>40133.774163116876</v>
          </cell>
          <cell r="G1589">
            <v>40133.774163116876</v>
          </cell>
          <cell r="H1589">
            <v>44044</v>
          </cell>
          <cell r="I1589" t="str">
            <v>2.5 PUESTA EN SERVICIO</v>
          </cell>
        </row>
        <row r="1591">
          <cell r="A1591" t="str">
            <v>T1271</v>
          </cell>
          <cell r="C1591" t="str">
            <v>Ejecución Mampostería De Ladrillo Común En Cimientos De 30 Cm (Mo)</v>
          </cell>
          <cell r="D1591" t="str">
            <v>m3</v>
          </cell>
          <cell r="E1591">
            <v>1.2307692307692308</v>
          </cell>
          <cell r="F1591" t="str">
            <v>m3/día</v>
          </cell>
          <cell r="G1591">
            <v>6521.7383015064925</v>
          </cell>
          <cell r="H1591">
            <v>44044</v>
          </cell>
          <cell r="I1591" t="str">
            <v>06 MAMPOSTERÍA, Y OTROS CERRAMIENTOS</v>
          </cell>
        </row>
        <row r="1592">
          <cell r="B1592" t="str">
            <v>I1004</v>
          </cell>
          <cell r="C1592" t="str">
            <v>Oficial</v>
          </cell>
          <cell r="D1592" t="str">
            <v>hs</v>
          </cell>
          <cell r="E1592">
            <v>6.5</v>
          </cell>
          <cell r="F1592">
            <v>534.76377932467528</v>
          </cell>
          <cell r="G1592">
            <v>3475.9645656103894</v>
          </cell>
          <cell r="H1592">
            <v>44044</v>
          </cell>
        </row>
        <row r="1593">
          <cell r="B1593" t="str">
            <v>I1005</v>
          </cell>
          <cell r="C1593" t="str">
            <v>Ayudante</v>
          </cell>
          <cell r="D1593" t="str">
            <v>hs</v>
          </cell>
          <cell r="E1593">
            <v>6.5</v>
          </cell>
          <cell r="F1593">
            <v>468.58057475324659</v>
          </cell>
          <cell r="G1593">
            <v>3045.7737358961031</v>
          </cell>
          <cell r="H1593">
            <v>44044</v>
          </cell>
        </row>
        <row r="1595">
          <cell r="A1595" t="str">
            <v>T1272</v>
          </cell>
          <cell r="C1595" t="str">
            <v>Ejecución Mampostería De Ladrillo Común En Elevación De 30 Cm (Mo)</v>
          </cell>
          <cell r="D1595" t="str">
            <v>m3</v>
          </cell>
          <cell r="E1595">
            <v>1.0666666666666667</v>
          </cell>
          <cell r="F1595" t="str">
            <v>m3/día</v>
          </cell>
          <cell r="G1595">
            <v>7525.0826555844142</v>
          </cell>
          <cell r="H1595">
            <v>44044</v>
          </cell>
          <cell r="I1595" t="str">
            <v>06 MAMPOSTERÍA, Y OTROS CERRAMIENTOS</v>
          </cell>
        </row>
        <row r="1596">
          <cell r="B1596" t="str">
            <v>I1004</v>
          </cell>
          <cell r="C1596" t="str">
            <v>Oficial</v>
          </cell>
          <cell r="D1596" t="str">
            <v>hs</v>
          </cell>
          <cell r="E1596">
            <v>7.5</v>
          </cell>
          <cell r="F1596">
            <v>534.76377932467528</v>
          </cell>
          <cell r="G1596">
            <v>4010.7283449350648</v>
          </cell>
          <cell r="H1596">
            <v>44044</v>
          </cell>
        </row>
        <row r="1597">
          <cell r="B1597" t="str">
            <v>I1005</v>
          </cell>
          <cell r="C1597" t="str">
            <v>Ayudante</v>
          </cell>
          <cell r="D1597" t="str">
            <v>hs</v>
          </cell>
          <cell r="E1597">
            <v>7.5</v>
          </cell>
          <cell r="F1597">
            <v>468.58057475324659</v>
          </cell>
          <cell r="G1597">
            <v>3514.3543106493494</v>
          </cell>
          <cell r="H1597">
            <v>44044</v>
          </cell>
        </row>
        <row r="1599">
          <cell r="A1599" t="str">
            <v>T1273</v>
          </cell>
          <cell r="C1599" t="str">
            <v>Ejecución Mampostería De Ladrillo Común En Elevación De 15 Cm (Mo)</v>
          </cell>
          <cell r="D1599" t="str">
            <v>m3</v>
          </cell>
          <cell r="E1599">
            <v>0.84210526315789469</v>
          </cell>
          <cell r="F1599" t="str">
            <v>m3/día</v>
          </cell>
          <cell r="G1599">
            <v>9531.7713637402576</v>
          </cell>
          <cell r="H1599">
            <v>44044</v>
          </cell>
          <cell r="I1599" t="str">
            <v>06 MAMPOSTERÍA, Y OTROS CERRAMIENTOS</v>
          </cell>
        </row>
        <row r="1600">
          <cell r="B1600" t="str">
            <v>I1004</v>
          </cell>
          <cell r="C1600" t="str">
            <v>Oficial</v>
          </cell>
          <cell r="D1600" t="str">
            <v>hs</v>
          </cell>
          <cell r="E1600">
            <v>9.5</v>
          </cell>
          <cell r="F1600">
            <v>534.76377932467528</v>
          </cell>
          <cell r="G1600">
            <v>5080.2559035844151</v>
          </cell>
          <cell r="H1600">
            <v>44044</v>
          </cell>
        </row>
        <row r="1601">
          <cell r="B1601" t="str">
            <v>I1005</v>
          </cell>
          <cell r="C1601" t="str">
            <v>Ayudante</v>
          </cell>
          <cell r="D1601" t="str">
            <v>hs</v>
          </cell>
          <cell r="E1601">
            <v>9.5</v>
          </cell>
          <cell r="F1601">
            <v>468.58057475324659</v>
          </cell>
          <cell r="G1601">
            <v>4451.5154601558424</v>
          </cell>
          <cell r="H1601">
            <v>44044</v>
          </cell>
        </row>
        <row r="1603">
          <cell r="A1603" t="str">
            <v>T1274</v>
          </cell>
          <cell r="C1603" t="str">
            <v>Ejecución Mampostería De Ladrillo Visto De 15 Cm (Mo)</v>
          </cell>
          <cell r="D1603" t="str">
            <v>m2</v>
          </cell>
          <cell r="E1603">
            <v>4.7058823529411766</v>
          </cell>
          <cell r="F1603" t="str">
            <v>m2/día</v>
          </cell>
          <cell r="G1603">
            <v>1705.6854019324671</v>
          </cell>
          <cell r="H1603">
            <v>44044</v>
          </cell>
          <cell r="I1603" t="str">
            <v>06 MAMPOSTERÍA, Y OTROS CERRAMIENTOS</v>
          </cell>
        </row>
        <row r="1604">
          <cell r="B1604" t="str">
            <v>I1004</v>
          </cell>
          <cell r="C1604" t="str">
            <v>Oficial</v>
          </cell>
          <cell r="D1604" t="str">
            <v>hs</v>
          </cell>
          <cell r="E1604">
            <v>1.7</v>
          </cell>
          <cell r="F1604">
            <v>534.76377932467528</v>
          </cell>
          <cell r="G1604">
            <v>909.09842485194793</v>
          </cell>
          <cell r="H1604">
            <v>44044</v>
          </cell>
        </row>
        <row r="1605">
          <cell r="B1605" t="str">
            <v>I1005</v>
          </cell>
          <cell r="C1605" t="str">
            <v>Ayudante</v>
          </cell>
          <cell r="D1605" t="str">
            <v>hs</v>
          </cell>
          <cell r="E1605">
            <v>1.7</v>
          </cell>
          <cell r="F1605">
            <v>468.58057475324659</v>
          </cell>
          <cell r="G1605">
            <v>796.5869770805192</v>
          </cell>
          <cell r="H1605">
            <v>44044</v>
          </cell>
        </row>
        <row r="1607">
          <cell r="A1607" t="str">
            <v>T1275</v>
          </cell>
          <cell r="C1607" t="str">
            <v>Ejecución Tabique Panderete (Mo)</v>
          </cell>
          <cell r="D1607" t="str">
            <v>m2</v>
          </cell>
          <cell r="E1607">
            <v>6.4</v>
          </cell>
          <cell r="F1607" t="str">
            <v>m2/día</v>
          </cell>
          <cell r="G1607">
            <v>1254.1804425974024</v>
          </cell>
          <cell r="H1607">
            <v>44044</v>
          </cell>
          <cell r="I1607" t="str">
            <v>06 MAMPOSTERÍA, Y OTROS CERRAMIENTOS</v>
          </cell>
        </row>
        <row r="1608">
          <cell r="B1608" t="str">
            <v>I1004</v>
          </cell>
          <cell r="C1608" t="str">
            <v>Oficial</v>
          </cell>
          <cell r="D1608" t="str">
            <v>hs</v>
          </cell>
          <cell r="E1608">
            <v>1.25</v>
          </cell>
          <cell r="F1608">
            <v>534.76377932467528</v>
          </cell>
          <cell r="G1608">
            <v>668.45472415584413</v>
          </cell>
          <cell r="H1608">
            <v>44044</v>
          </cell>
        </row>
        <row r="1609">
          <cell r="B1609" t="str">
            <v>I1005</v>
          </cell>
          <cell r="C1609" t="str">
            <v>Ayudante</v>
          </cell>
          <cell r="D1609" t="str">
            <v>hs</v>
          </cell>
          <cell r="E1609">
            <v>1.25</v>
          </cell>
          <cell r="F1609">
            <v>468.58057475324659</v>
          </cell>
          <cell r="G1609">
            <v>585.72571844155823</v>
          </cell>
          <cell r="H1609">
            <v>44044</v>
          </cell>
        </row>
        <row r="1611">
          <cell r="A1611" t="str">
            <v>T1276</v>
          </cell>
          <cell r="C1611" t="str">
            <v>Ejecución Mampostería De Ladrillo Hueco 8X18X33 (Mo)</v>
          </cell>
          <cell r="D1611" t="str">
            <v>m2</v>
          </cell>
          <cell r="E1611">
            <v>12.307692307692307</v>
          </cell>
          <cell r="F1611" t="str">
            <v>m2/día</v>
          </cell>
          <cell r="G1611">
            <v>652.17383015064934</v>
          </cell>
          <cell r="H1611">
            <v>44044</v>
          </cell>
          <cell r="I1611" t="str">
            <v>06 MAMPOSTERÍA, Y OTROS CERRAMIENTOS</v>
          </cell>
        </row>
        <row r="1612">
          <cell r="B1612" t="str">
            <v>I1004</v>
          </cell>
          <cell r="C1612" t="str">
            <v>Oficial</v>
          </cell>
          <cell r="D1612" t="str">
            <v>hs</v>
          </cell>
          <cell r="E1612">
            <v>0.65</v>
          </cell>
          <cell r="F1612">
            <v>534.76377932467528</v>
          </cell>
          <cell r="G1612">
            <v>347.59645656103896</v>
          </cell>
          <cell r="H1612">
            <v>44044</v>
          </cell>
        </row>
        <row r="1613">
          <cell r="B1613" t="str">
            <v>I1005</v>
          </cell>
          <cell r="C1613" t="str">
            <v>Ayudante</v>
          </cell>
          <cell r="D1613" t="str">
            <v>hs</v>
          </cell>
          <cell r="E1613">
            <v>0.65</v>
          </cell>
          <cell r="F1613">
            <v>468.58057475324659</v>
          </cell>
          <cell r="G1613">
            <v>304.57737358961032</v>
          </cell>
          <cell r="H1613">
            <v>44044</v>
          </cell>
        </row>
        <row r="1615">
          <cell r="A1615" t="str">
            <v>T1277</v>
          </cell>
          <cell r="C1615" t="str">
            <v>Ejecución Mampostería De Ladrillo Hueco 12X18X33 (Mo)</v>
          </cell>
          <cell r="D1615" t="str">
            <v>m2</v>
          </cell>
          <cell r="E1615">
            <v>10</v>
          </cell>
          <cell r="F1615" t="str">
            <v>m2/día</v>
          </cell>
          <cell r="G1615">
            <v>802.67548326233759</v>
          </cell>
          <cell r="H1615">
            <v>44044</v>
          </cell>
          <cell r="I1615" t="str">
            <v>06 MAMPOSTERÍA, Y OTROS CERRAMIENTOS</v>
          </cell>
        </row>
        <row r="1616">
          <cell r="B1616" t="str">
            <v>I1004</v>
          </cell>
          <cell r="C1616" t="str">
            <v>Oficial</v>
          </cell>
          <cell r="D1616" t="str">
            <v>hs</v>
          </cell>
          <cell r="E1616">
            <v>0.8</v>
          </cell>
          <cell r="F1616">
            <v>534.76377932467528</v>
          </cell>
          <cell r="G1616">
            <v>427.81102345974023</v>
          </cell>
          <cell r="H1616">
            <v>44044</v>
          </cell>
        </row>
        <row r="1617">
          <cell r="B1617" t="str">
            <v>I1005</v>
          </cell>
          <cell r="C1617" t="str">
            <v>Ayudante</v>
          </cell>
          <cell r="D1617" t="str">
            <v>hs</v>
          </cell>
          <cell r="E1617">
            <v>0.8</v>
          </cell>
          <cell r="F1617">
            <v>468.58057475324659</v>
          </cell>
          <cell r="G1617">
            <v>374.86445980259731</v>
          </cell>
          <cell r="H1617">
            <v>44044</v>
          </cell>
        </row>
        <row r="1619">
          <cell r="A1619" t="str">
            <v>T1278</v>
          </cell>
          <cell r="C1619" t="str">
            <v>Ejecución Mampostería De Ladrillo Hueco 18X18X33 (Mo)</v>
          </cell>
          <cell r="D1619" t="str">
            <v>m2</v>
          </cell>
          <cell r="E1619">
            <v>8</v>
          </cell>
          <cell r="F1619" t="str">
            <v>m2/día</v>
          </cell>
          <cell r="G1619">
            <v>1003.3443540779219</v>
          </cell>
          <cell r="H1619">
            <v>44044</v>
          </cell>
          <cell r="I1619" t="str">
            <v>06 MAMPOSTERÍA, Y OTROS CERRAMIENTOS</v>
          </cell>
        </row>
        <row r="1620">
          <cell r="B1620" t="str">
            <v>I1004</v>
          </cell>
          <cell r="C1620" t="str">
            <v>Oficial</v>
          </cell>
          <cell r="D1620" t="str">
            <v>hs</v>
          </cell>
          <cell r="E1620">
            <v>1</v>
          </cell>
          <cell r="F1620">
            <v>534.76377932467528</v>
          </cell>
          <cell r="G1620">
            <v>534.76377932467528</v>
          </cell>
          <cell r="H1620">
            <v>44044</v>
          </cell>
        </row>
        <row r="1621">
          <cell r="B1621" t="str">
            <v>I1005</v>
          </cell>
          <cell r="C1621" t="str">
            <v>Ayudante</v>
          </cell>
          <cell r="D1621" t="str">
            <v>hs</v>
          </cell>
          <cell r="E1621">
            <v>1</v>
          </cell>
          <cell r="F1621">
            <v>468.58057475324659</v>
          </cell>
          <cell r="G1621">
            <v>468.58057475324659</v>
          </cell>
          <cell r="H1621">
            <v>44044</v>
          </cell>
        </row>
        <row r="1623">
          <cell r="A1623" t="str">
            <v>T1279</v>
          </cell>
          <cell r="C1623" t="str">
            <v>Ejecución Mampostería De Ladrillo Hueco Portante 12X19X33 (Mo)</v>
          </cell>
          <cell r="D1623" t="str">
            <v>m2</v>
          </cell>
          <cell r="E1623">
            <v>8</v>
          </cell>
          <cell r="F1623" t="str">
            <v>m2/día</v>
          </cell>
          <cell r="G1623">
            <v>1003.3443540779219</v>
          </cell>
          <cell r="H1623">
            <v>44044</v>
          </cell>
          <cell r="I1623" t="str">
            <v>06 MAMPOSTERÍA, Y OTROS CERRAMIENTOS</v>
          </cell>
        </row>
        <row r="1624">
          <cell r="B1624" t="str">
            <v>I1004</v>
          </cell>
          <cell r="C1624" t="str">
            <v>Oficial</v>
          </cell>
          <cell r="D1624" t="str">
            <v>hs</v>
          </cell>
          <cell r="E1624">
            <v>1</v>
          </cell>
          <cell r="F1624">
            <v>534.76377932467528</v>
          </cell>
          <cell r="G1624">
            <v>534.76377932467528</v>
          </cell>
          <cell r="H1624">
            <v>44044</v>
          </cell>
        </row>
        <row r="1625">
          <cell r="B1625" t="str">
            <v>I1005</v>
          </cell>
          <cell r="C1625" t="str">
            <v>Ayudante</v>
          </cell>
          <cell r="D1625" t="str">
            <v>hs</v>
          </cell>
          <cell r="E1625">
            <v>1</v>
          </cell>
          <cell r="F1625">
            <v>468.58057475324659</v>
          </cell>
          <cell r="G1625">
            <v>468.58057475324659</v>
          </cell>
          <cell r="H1625">
            <v>44044</v>
          </cell>
        </row>
        <row r="1627">
          <cell r="A1627" t="str">
            <v>T1280</v>
          </cell>
          <cell r="C1627" t="str">
            <v>Ejecución Mampostería De Ladrillo Hueco Portante 18X19X33 (Mo)</v>
          </cell>
          <cell r="D1627" t="str">
            <v>m2</v>
          </cell>
          <cell r="E1627">
            <v>6.9565217391304355</v>
          </cell>
          <cell r="F1627" t="str">
            <v>m2/día</v>
          </cell>
          <cell r="G1627">
            <v>1153.8460071896102</v>
          </cell>
          <cell r="H1627">
            <v>44044</v>
          </cell>
          <cell r="I1627" t="str">
            <v>06 MAMPOSTERÍA, Y OTROS CERRAMIENTOS</v>
          </cell>
        </row>
        <row r="1628">
          <cell r="B1628" t="str">
            <v>I1004</v>
          </cell>
          <cell r="C1628" t="str">
            <v>Oficial</v>
          </cell>
          <cell r="D1628" t="str">
            <v>hs</v>
          </cell>
          <cell r="E1628">
            <v>1.1499999999999999</v>
          </cell>
          <cell r="F1628">
            <v>534.76377932467528</v>
          </cell>
          <cell r="G1628">
            <v>614.97834622337655</v>
          </cell>
          <cell r="H1628">
            <v>44044</v>
          </cell>
        </row>
        <row r="1629">
          <cell r="B1629" t="str">
            <v>I1005</v>
          </cell>
          <cell r="C1629" t="str">
            <v>Ayudante</v>
          </cell>
          <cell r="D1629" t="str">
            <v>hs</v>
          </cell>
          <cell r="E1629">
            <v>1.1499999999999999</v>
          </cell>
          <cell r="F1629">
            <v>468.58057475324659</v>
          </cell>
          <cell r="G1629">
            <v>538.86766096623353</v>
          </cell>
          <cell r="H1629">
            <v>44044</v>
          </cell>
        </row>
        <row r="1631">
          <cell r="A1631" t="str">
            <v>T1281</v>
          </cell>
          <cell r="C1631" t="str">
            <v>Ejecución Mampostería De Bloques De Hormigón 10X20X40 (Mo)</v>
          </cell>
          <cell r="D1631" t="str">
            <v>m2</v>
          </cell>
          <cell r="E1631">
            <v>7.2727272727272725</v>
          </cell>
          <cell r="F1631" t="str">
            <v>m2/día</v>
          </cell>
          <cell r="G1631">
            <v>1103.6787894857143</v>
          </cell>
          <cell r="H1631">
            <v>44044</v>
          </cell>
          <cell r="I1631" t="str">
            <v>06 MAMPOSTERÍA, Y OTROS CERRAMIENTOS</v>
          </cell>
        </row>
        <row r="1632">
          <cell r="B1632" t="str">
            <v>I1004</v>
          </cell>
          <cell r="C1632" t="str">
            <v>Oficial</v>
          </cell>
          <cell r="D1632" t="str">
            <v>hs</v>
          </cell>
          <cell r="E1632">
            <v>1.1000000000000001</v>
          </cell>
          <cell r="F1632">
            <v>534.76377932467528</v>
          </cell>
          <cell r="G1632">
            <v>588.24015725714287</v>
          </cell>
          <cell r="H1632">
            <v>44044</v>
          </cell>
        </row>
        <row r="1633">
          <cell r="B1633" t="str">
            <v>I1005</v>
          </cell>
          <cell r="C1633" t="str">
            <v>Ayudante</v>
          </cell>
          <cell r="D1633" t="str">
            <v>hs</v>
          </cell>
          <cell r="E1633">
            <v>1.1000000000000001</v>
          </cell>
          <cell r="F1633">
            <v>468.58057475324659</v>
          </cell>
          <cell r="G1633">
            <v>515.43863222857135</v>
          </cell>
          <cell r="H1633">
            <v>44044</v>
          </cell>
        </row>
        <row r="1635">
          <cell r="A1635" t="str">
            <v>T1282</v>
          </cell>
          <cell r="C1635" t="str">
            <v>Ejecución Mampostería De Bloques De Hormigón 15X20X40 (Mo)</v>
          </cell>
          <cell r="D1635" t="str">
            <v>m2</v>
          </cell>
          <cell r="E1635">
            <v>6.9565217391304355</v>
          </cell>
          <cell r="F1635" t="str">
            <v>m2/día</v>
          </cell>
          <cell r="G1635">
            <v>1153.8460071896102</v>
          </cell>
          <cell r="H1635">
            <v>44044</v>
          </cell>
          <cell r="I1635" t="str">
            <v>06 MAMPOSTERÍA, Y OTROS CERRAMIENTOS</v>
          </cell>
        </row>
        <row r="1636">
          <cell r="B1636" t="str">
            <v>I1004</v>
          </cell>
          <cell r="C1636" t="str">
            <v>Oficial</v>
          </cell>
          <cell r="D1636" t="str">
            <v>hs</v>
          </cell>
          <cell r="E1636">
            <v>1.1499999999999999</v>
          </cell>
          <cell r="F1636">
            <v>534.76377932467528</v>
          </cell>
          <cell r="G1636">
            <v>614.97834622337655</v>
          </cell>
          <cell r="H1636">
            <v>44044</v>
          </cell>
        </row>
        <row r="1637">
          <cell r="B1637" t="str">
            <v>I1005</v>
          </cell>
          <cell r="C1637" t="str">
            <v>Ayudante</v>
          </cell>
          <cell r="D1637" t="str">
            <v>hs</v>
          </cell>
          <cell r="E1637">
            <v>1.1499999999999999</v>
          </cell>
          <cell r="F1637">
            <v>468.58057475324659</v>
          </cell>
          <cell r="G1637">
            <v>538.86766096623353</v>
          </cell>
          <cell r="H1637">
            <v>44044</v>
          </cell>
        </row>
        <row r="1639">
          <cell r="A1639" t="str">
            <v>T1283</v>
          </cell>
          <cell r="C1639" t="str">
            <v>Ejecución Mampostería De Bloques De Hormigón 20X20X40 (Mo)</v>
          </cell>
          <cell r="D1639" t="str">
            <v>m2</v>
          </cell>
          <cell r="E1639">
            <v>6.4</v>
          </cell>
          <cell r="F1639" t="str">
            <v>m2/día</v>
          </cell>
          <cell r="G1639">
            <v>1254.1804425974024</v>
          </cell>
          <cell r="H1639">
            <v>44044</v>
          </cell>
          <cell r="I1639" t="str">
            <v>06 MAMPOSTERÍA, Y OTROS CERRAMIENTOS</v>
          </cell>
        </row>
        <row r="1640">
          <cell r="B1640" t="str">
            <v>I1004</v>
          </cell>
          <cell r="C1640" t="str">
            <v>Oficial</v>
          </cell>
          <cell r="D1640" t="str">
            <v>hs</v>
          </cell>
          <cell r="E1640">
            <v>1.25</v>
          </cell>
          <cell r="F1640">
            <v>534.76377932467528</v>
          </cell>
          <cell r="G1640">
            <v>668.45472415584413</v>
          </cell>
          <cell r="H1640">
            <v>44044</v>
          </cell>
        </row>
        <row r="1641">
          <cell r="B1641" t="str">
            <v>I1005</v>
          </cell>
          <cell r="C1641" t="str">
            <v>Ayudante</v>
          </cell>
          <cell r="D1641" t="str">
            <v>hs</v>
          </cell>
          <cell r="E1641">
            <v>1.25</v>
          </cell>
          <cell r="F1641">
            <v>468.58057475324659</v>
          </cell>
          <cell r="G1641">
            <v>585.72571844155823</v>
          </cell>
          <cell r="H1641">
            <v>44044</v>
          </cell>
        </row>
        <row r="1643">
          <cell r="A1643" t="str">
            <v>T1284</v>
          </cell>
          <cell r="C1643" t="str">
            <v>Mampostería De Ladrillo Hueco Portante 12X19X33</v>
          </cell>
          <cell r="D1643" t="str">
            <v>m2</v>
          </cell>
          <cell r="G1643">
            <v>1655.2776242129221</v>
          </cell>
          <cell r="H1643">
            <v>44044</v>
          </cell>
          <cell r="I1643" t="str">
            <v>06 MAMPOSTERÍA, Y OTROS CERRAMIENTOS</v>
          </cell>
        </row>
        <row r="1644">
          <cell r="B1644" t="str">
            <v>I1303</v>
          </cell>
          <cell r="C1644" t="str">
            <v>Ladrillo Hueco Portante 12X19X33</v>
          </cell>
          <cell r="D1644" t="str">
            <v>u</v>
          </cell>
          <cell r="E1644">
            <v>14.847000000000001</v>
          </cell>
          <cell r="F1644">
            <v>37.190100000000001</v>
          </cell>
          <cell r="G1644">
            <v>552.16141470000002</v>
          </cell>
          <cell r="H1644">
            <v>44044</v>
          </cell>
        </row>
        <row r="1645">
          <cell r="B1645" t="str">
            <v>T1025</v>
          </cell>
          <cell r="C1645" t="str">
            <v>Mortero 1:3 (Mat)</v>
          </cell>
          <cell r="D1645" t="str">
            <v>m3</v>
          </cell>
          <cell r="E1645">
            <v>1.4700000000000001E-2</v>
          </cell>
          <cell r="F1645">
            <v>6787.2010500000006</v>
          </cell>
          <cell r="G1645">
            <v>99.77185543500002</v>
          </cell>
          <cell r="H1645">
            <v>44044</v>
          </cell>
        </row>
        <row r="1646">
          <cell r="B1646" t="str">
            <v>T1279</v>
          </cell>
          <cell r="C1646" t="str">
            <v>Ejecución Mampostería De Ladrillo Hueco Portante 12X19X33 (Mo)</v>
          </cell>
          <cell r="D1646" t="str">
            <v>m2</v>
          </cell>
          <cell r="E1646">
            <v>1</v>
          </cell>
          <cell r="F1646">
            <v>1003.3443540779219</v>
          </cell>
          <cell r="G1646">
            <v>1003.3443540779219</v>
          </cell>
          <cell r="H1646">
            <v>44044</v>
          </cell>
        </row>
        <row r="1648">
          <cell r="A1648" t="str">
            <v>T1285</v>
          </cell>
          <cell r="C1648" t="str">
            <v>Mampostería De Ladrillo Hueco Portante 18X19X33</v>
          </cell>
          <cell r="D1648" t="str">
            <v>m2</v>
          </cell>
          <cell r="G1648">
            <v>1848.5386439396102</v>
          </cell>
          <cell r="H1648">
            <v>44044</v>
          </cell>
          <cell r="I1648" t="str">
            <v>06 MAMPOSTERÍA, Y OTROS CERRAMIENTOS</v>
          </cell>
        </row>
        <row r="1649">
          <cell r="B1649" t="str">
            <v>I1303</v>
          </cell>
          <cell r="C1649" t="str">
            <v>Ladrillo Hueco Portante 12X19X33</v>
          </cell>
          <cell r="D1649" t="str">
            <v>u</v>
          </cell>
          <cell r="E1649">
            <v>14.847000000000001</v>
          </cell>
          <cell r="F1649">
            <v>37.190100000000001</v>
          </cell>
          <cell r="G1649">
            <v>552.16141470000002</v>
          </cell>
          <cell r="H1649">
            <v>44044</v>
          </cell>
        </row>
        <row r="1650">
          <cell r="B1650" t="str">
            <v>T1025</v>
          </cell>
          <cell r="C1650" t="str">
            <v>Mortero 1:3 (Mat)</v>
          </cell>
          <cell r="D1650" t="str">
            <v>m3</v>
          </cell>
          <cell r="E1650">
            <v>2.1000000000000001E-2</v>
          </cell>
          <cell r="F1650">
            <v>6787.2010500000006</v>
          </cell>
          <cell r="G1650">
            <v>142.53122205000003</v>
          </cell>
          <cell r="H1650">
            <v>44044</v>
          </cell>
        </row>
        <row r="1651">
          <cell r="B1651" t="str">
            <v>T1280</v>
          </cell>
          <cell r="C1651" t="str">
            <v>Ejecución Mampostería De Ladrillo Hueco Portante 18X19X33 (Mo)</v>
          </cell>
          <cell r="D1651" t="str">
            <v>m2</v>
          </cell>
          <cell r="E1651">
            <v>1</v>
          </cell>
          <cell r="F1651">
            <v>1153.8460071896102</v>
          </cell>
          <cell r="G1651">
            <v>1153.8460071896102</v>
          </cell>
          <cell r="H1651">
            <v>44044</v>
          </cell>
        </row>
        <row r="1653">
          <cell r="A1653" t="str">
            <v>T1286</v>
          </cell>
          <cell r="C1653" t="str">
            <v>Ejecución De Revoque Impermeable Esp 5 Mm (Mo)</v>
          </cell>
          <cell r="D1653" t="str">
            <v>m2</v>
          </cell>
          <cell r="E1653">
            <v>26.666666666666668</v>
          </cell>
          <cell r="G1653">
            <v>301.00330622337657</v>
          </cell>
          <cell r="H1653">
            <v>44044</v>
          </cell>
          <cell r="I1653" t="str">
            <v>08 REVOQUES</v>
          </cell>
        </row>
        <row r="1654">
          <cell r="B1654" t="str">
            <v>I1004</v>
          </cell>
          <cell r="C1654" t="str">
            <v>Oficial</v>
          </cell>
          <cell r="D1654" t="str">
            <v>hs</v>
          </cell>
          <cell r="E1654">
            <v>0.3</v>
          </cell>
          <cell r="F1654">
            <v>534.76377932467528</v>
          </cell>
          <cell r="G1654">
            <v>160.42913379740259</v>
          </cell>
          <cell r="H1654">
            <v>44044</v>
          </cell>
        </row>
        <row r="1655">
          <cell r="B1655" t="str">
            <v>I1005</v>
          </cell>
          <cell r="C1655" t="str">
            <v>Ayudante</v>
          </cell>
          <cell r="D1655" t="str">
            <v>hs</v>
          </cell>
          <cell r="E1655">
            <v>0.3</v>
          </cell>
          <cell r="F1655">
            <v>468.58057475324659</v>
          </cell>
          <cell r="G1655">
            <v>140.57417242597398</v>
          </cell>
          <cell r="H1655">
            <v>44044</v>
          </cell>
        </row>
        <row r="1657">
          <cell r="A1657" t="str">
            <v>T1287</v>
          </cell>
          <cell r="C1657" t="str">
            <v>Revoque Completo Exterior En Medianeras</v>
          </cell>
          <cell r="D1657" t="str">
            <v>m2</v>
          </cell>
          <cell r="G1657">
            <v>1367.7022228420778</v>
          </cell>
          <cell r="H1657">
            <v>44044</v>
          </cell>
          <cell r="I1657" t="str">
            <v>08 REVOQUES</v>
          </cell>
        </row>
        <row r="1658">
          <cell r="B1658" t="str">
            <v>T1025</v>
          </cell>
          <cell r="C1658" t="str">
            <v>Mortero 1:3 (Mat)</v>
          </cell>
          <cell r="D1658" t="str">
            <v>m3</v>
          </cell>
          <cell r="E1658">
            <v>6.0000000000000001E-3</v>
          </cell>
          <cell r="F1658">
            <v>6787.2010500000006</v>
          </cell>
          <cell r="G1658">
            <v>40.723206300000001</v>
          </cell>
          <cell r="H1658">
            <v>44044</v>
          </cell>
        </row>
        <row r="1659">
          <cell r="B1659" t="str">
            <v>T1028</v>
          </cell>
          <cell r="C1659" t="str">
            <v>Mortero 1/4:1:4 (Mat)</v>
          </cell>
          <cell r="D1659" t="str">
            <v>m3</v>
          </cell>
          <cell r="E1659">
            <v>1.4999999999999999E-2</v>
          </cell>
          <cell r="F1659">
            <v>4280.9394000000002</v>
          </cell>
          <cell r="G1659">
            <v>64.214090999999996</v>
          </cell>
          <cell r="H1659">
            <v>44044</v>
          </cell>
        </row>
        <row r="1660">
          <cell r="B1660" t="str">
            <v>T1054</v>
          </cell>
          <cell r="C1660" t="str">
            <v xml:space="preserve"> Mortero 1/8:1:3 (Mat)</v>
          </cell>
          <cell r="D1660" t="str">
            <v>m3</v>
          </cell>
          <cell r="E1660">
            <v>6.0000000000000001E-3</v>
          </cell>
          <cell r="F1660">
            <v>5379.7364699999998</v>
          </cell>
          <cell r="G1660">
            <v>32.278418819999999</v>
          </cell>
          <cell r="H1660">
            <v>44044</v>
          </cell>
        </row>
        <row r="1661">
          <cell r="B1661" t="str">
            <v>T1056</v>
          </cell>
          <cell r="C1661" t="str">
            <v>Ejecución De Revoque Impermeable + Grueso + Fino Exterior (Mo)</v>
          </cell>
          <cell r="D1661" t="str">
            <v>m2</v>
          </cell>
          <cell r="E1661">
            <v>1</v>
          </cell>
          <cell r="F1661">
            <v>1230.4865067220778</v>
          </cell>
          <cell r="G1661">
            <v>1230.4865067220778</v>
          </cell>
          <cell r="H1661">
            <v>44044</v>
          </cell>
        </row>
        <row r="1663">
          <cell r="A1663" t="str">
            <v>T1288</v>
          </cell>
          <cell r="C1663" t="str">
            <v>Ejecución De Contrapiso Sobre Terreno Natural Esp 12 Cm (Mo)</v>
          </cell>
          <cell r="D1663" t="str">
            <v>m2</v>
          </cell>
          <cell r="E1663">
            <v>13.333333333333334</v>
          </cell>
          <cell r="G1663">
            <v>602.00661244675314</v>
          </cell>
          <cell r="H1663">
            <v>44044</v>
          </cell>
          <cell r="I1663" t="str">
            <v>09 CONTRAPISOS</v>
          </cell>
        </row>
        <row r="1664">
          <cell r="B1664" t="str">
            <v>I1004</v>
          </cell>
          <cell r="C1664" t="str">
            <v>Oficial</v>
          </cell>
          <cell r="D1664" t="str">
            <v>hs</v>
          </cell>
          <cell r="E1664">
            <v>0.6</v>
          </cell>
          <cell r="F1664">
            <v>534.76377932467528</v>
          </cell>
          <cell r="G1664">
            <v>320.85826759480517</v>
          </cell>
          <cell r="H1664">
            <v>44044</v>
          </cell>
          <cell r="I1664" t="str">
            <v>Chandías dice: 0,5 Anan 91 esp 18 cm</v>
          </cell>
        </row>
        <row r="1665">
          <cell r="B1665" t="str">
            <v>I1005</v>
          </cell>
          <cell r="C1665" t="str">
            <v>Ayudante</v>
          </cell>
          <cell r="D1665" t="str">
            <v>hs</v>
          </cell>
          <cell r="E1665">
            <v>0.6</v>
          </cell>
          <cell r="F1665">
            <v>468.58057475324659</v>
          </cell>
          <cell r="G1665">
            <v>281.14834485194797</v>
          </cell>
          <cell r="H1665">
            <v>44044</v>
          </cell>
          <cell r="I1665" t="str">
            <v>Chandías dice: 0,6 Anan 91 esp 18 cm</v>
          </cell>
        </row>
        <row r="1667">
          <cell r="A1667" t="str">
            <v>T1289</v>
          </cell>
          <cell r="C1667" t="str">
            <v>Ejecución De Contrapiso Sobre Losa Esp 8 Cm (Mo)</v>
          </cell>
          <cell r="D1667" t="str">
            <v>m2</v>
          </cell>
          <cell r="G1667">
            <v>501.67217703896097</v>
          </cell>
          <cell r="H1667">
            <v>44044</v>
          </cell>
          <cell r="I1667" t="str">
            <v>09 CONTRAPISOS</v>
          </cell>
        </row>
        <row r="1668">
          <cell r="B1668" t="str">
            <v>I1004</v>
          </cell>
          <cell r="C1668" t="str">
            <v>Oficial</v>
          </cell>
          <cell r="D1668" t="str">
            <v>hs</v>
          </cell>
          <cell r="E1668">
            <v>0.5</v>
          </cell>
          <cell r="F1668">
            <v>534.76377932467528</v>
          </cell>
          <cell r="G1668">
            <v>267.38188966233764</v>
          </cell>
          <cell r="H1668">
            <v>44044</v>
          </cell>
          <cell r="I1668" t="str">
            <v>Chandias dice: 0,3 Ana 90</v>
          </cell>
        </row>
        <row r="1669">
          <cell r="B1669" t="str">
            <v>I1005</v>
          </cell>
          <cell r="C1669" t="str">
            <v>Ayudante</v>
          </cell>
          <cell r="D1669" t="str">
            <v>hs</v>
          </cell>
          <cell r="E1669">
            <v>0.5</v>
          </cell>
          <cell r="F1669">
            <v>468.58057475324659</v>
          </cell>
          <cell r="G1669">
            <v>234.2902873766233</v>
          </cell>
          <cell r="H1669">
            <v>44044</v>
          </cell>
          <cell r="I1669" t="str">
            <v>Chandias dice: 0,4 Ana 90</v>
          </cell>
        </row>
        <row r="1671">
          <cell r="A1671" t="str">
            <v>T1290</v>
          </cell>
          <cell r="C1671" t="str">
            <v>Ejecución De Hormigón De Limpieza Esp 5 Cm (Mo)</v>
          </cell>
          <cell r="D1671" t="str">
            <v>m2</v>
          </cell>
          <cell r="G1671">
            <v>401.3377416311688</v>
          </cell>
          <cell r="H1671">
            <v>44044</v>
          </cell>
          <cell r="I1671" t="str">
            <v>09 CONTRAPISOS</v>
          </cell>
        </row>
        <row r="1672">
          <cell r="B1672" t="str">
            <v>T1289</v>
          </cell>
          <cell r="C1672" t="str">
            <v>Ejecución De Contrapiso Sobre Losa Esp 8 Cm (Mo)</v>
          </cell>
          <cell r="D1672" t="str">
            <v>m2</v>
          </cell>
          <cell r="E1672">
            <v>0.8</v>
          </cell>
          <cell r="F1672">
            <v>501.67217703896097</v>
          </cell>
          <cell r="G1672">
            <v>401.3377416311688</v>
          </cell>
          <cell r="H1672">
            <v>44044</v>
          </cell>
        </row>
        <row r="1674">
          <cell r="A1674" t="str">
            <v>T1291</v>
          </cell>
          <cell r="C1674" t="str">
            <v>Ejecución De Carpeta Esp 2 Cm (Mo)</v>
          </cell>
          <cell r="D1674" t="str">
            <v>m2</v>
          </cell>
          <cell r="E1674">
            <v>16</v>
          </cell>
          <cell r="G1674">
            <v>501.67217703896097</v>
          </cell>
          <cell r="H1674">
            <v>44044</v>
          </cell>
          <cell r="I1674" t="str">
            <v>10 CARPETAS</v>
          </cell>
        </row>
        <row r="1675">
          <cell r="B1675" t="str">
            <v>I1004</v>
          </cell>
          <cell r="C1675" t="str">
            <v>Oficial</v>
          </cell>
          <cell r="D1675" t="str">
            <v>hs</v>
          </cell>
          <cell r="E1675">
            <v>0.5</v>
          </cell>
          <cell r="F1675">
            <v>534.76377932467528</v>
          </cell>
          <cell r="G1675">
            <v>267.38188966233764</v>
          </cell>
          <cell r="H1675">
            <v>44044</v>
          </cell>
          <cell r="I1675" t="str">
            <v>Chandias dice: 0,4 Ana 97</v>
          </cell>
        </row>
        <row r="1676">
          <cell r="B1676" t="str">
            <v>I1005</v>
          </cell>
          <cell r="C1676" t="str">
            <v>Ayudante</v>
          </cell>
          <cell r="D1676" t="str">
            <v>hs</v>
          </cell>
          <cell r="E1676">
            <v>0.5</v>
          </cell>
          <cell r="F1676">
            <v>468.58057475324659</v>
          </cell>
          <cell r="G1676">
            <v>234.2902873766233</v>
          </cell>
          <cell r="H1676">
            <v>44044</v>
          </cell>
          <cell r="I1676" t="str">
            <v>Chandias dice: 0,2 Ana 97</v>
          </cell>
        </row>
        <row r="1678">
          <cell r="A1678" t="str">
            <v>T1292</v>
          </cell>
          <cell r="C1678" t="str">
            <v>Piso Cerámico Con Junta Tomada</v>
          </cell>
          <cell r="D1678" t="str">
            <v>m2</v>
          </cell>
          <cell r="G1678">
            <v>1691.8563130311686</v>
          </cell>
          <cell r="H1678">
            <v>44044</v>
          </cell>
          <cell r="I1678" t="str">
            <v>11 PISOS</v>
          </cell>
        </row>
        <row r="1679">
          <cell r="B1679" t="str">
            <v>I1082</v>
          </cell>
          <cell r="C1679" t="str">
            <v>Revestimiento Ilva Porcellanato Soho 45X90</v>
          </cell>
          <cell r="D1679" t="str">
            <v>m2</v>
          </cell>
          <cell r="E1679">
            <v>1.05</v>
          </cell>
          <cell r="F1679">
            <v>994.21489999999994</v>
          </cell>
          <cell r="G1679">
            <v>1043.925645</v>
          </cell>
          <cell r="H1679">
            <v>44044</v>
          </cell>
        </row>
        <row r="1680">
          <cell r="B1680" t="str">
            <v>I1040</v>
          </cell>
          <cell r="C1680" t="str">
            <v>Klaukol Impermeable Fluido X 30Kg</v>
          </cell>
          <cell r="D1680" t="str">
            <v>bolsa</v>
          </cell>
          <cell r="E1680">
            <v>0.18181818181818182</v>
          </cell>
          <cell r="F1680">
            <v>593.38840000000005</v>
          </cell>
          <cell r="G1680">
            <v>107.88880000000002</v>
          </cell>
          <cell r="H1680">
            <v>44044</v>
          </cell>
          <cell r="I1680" t="str">
            <v>5,5 M2/BOLSA</v>
          </cell>
        </row>
        <row r="1681">
          <cell r="B1681" t="str">
            <v>I1042</v>
          </cell>
          <cell r="C1681" t="str">
            <v>Klaukol Pastina P/Porcel.Gris Plomo X 5 Kg.</v>
          </cell>
          <cell r="D1681" t="str">
            <v>bolsa</v>
          </cell>
          <cell r="E1681">
            <v>0.16799999999999998</v>
          </cell>
          <cell r="F1681">
            <v>825.61980000000005</v>
          </cell>
          <cell r="G1681">
            <v>138.70412640000001</v>
          </cell>
          <cell r="H1681">
            <v>44044</v>
          </cell>
          <cell r="I1681" t="str">
            <v>0,84 KG/M2</v>
          </cell>
        </row>
        <row r="1682">
          <cell r="B1682" t="str">
            <v>T1269</v>
          </cell>
          <cell r="C1682" t="str">
            <v>Colocación De Pisos 20X20 A 30X30 Con Toma De Juntas (Mo)</v>
          </cell>
          <cell r="D1682" t="str">
            <v>m2</v>
          </cell>
          <cell r="E1682">
            <v>1</v>
          </cell>
          <cell r="F1682">
            <v>401.3377416311688</v>
          </cell>
          <cell r="G1682">
            <v>401.3377416311688</v>
          </cell>
          <cell r="H1682">
            <v>44044</v>
          </cell>
        </row>
        <row r="1684">
          <cell r="A1684" t="str">
            <v>T1293</v>
          </cell>
          <cell r="C1684" t="str">
            <v>Regrueso De Columnas De Hormigón Armado (Fe= 150 Kg/M3)</v>
          </cell>
          <cell r="D1684" t="str">
            <v>m3</v>
          </cell>
          <cell r="G1684">
            <v>37642.824287124669</v>
          </cell>
          <cell r="H1684">
            <v>44044</v>
          </cell>
          <cell r="I1684" t="str">
            <v>04 FUNDACIONES</v>
          </cell>
        </row>
        <row r="1685">
          <cell r="B1685" t="str">
            <v>I1004</v>
          </cell>
          <cell r="C1685" t="str">
            <v>Oficial</v>
          </cell>
          <cell r="D1685" t="str">
            <v>hs</v>
          </cell>
          <cell r="E1685">
            <v>17</v>
          </cell>
          <cell r="F1685">
            <v>534.76377932467528</v>
          </cell>
          <cell r="G1685">
            <v>9090.9842485194804</v>
          </cell>
          <cell r="H1685">
            <v>44044</v>
          </cell>
        </row>
        <row r="1686">
          <cell r="B1686" t="str">
            <v>I1005</v>
          </cell>
          <cell r="C1686" t="str">
            <v>Ayudante</v>
          </cell>
          <cell r="D1686" t="str">
            <v>hs</v>
          </cell>
          <cell r="E1686">
            <v>17</v>
          </cell>
          <cell r="F1686">
            <v>468.58057475324659</v>
          </cell>
          <cell r="G1686">
            <v>7965.8697708051923</v>
          </cell>
          <cell r="H1686">
            <v>44044</v>
          </cell>
        </row>
        <row r="1687">
          <cell r="B1687" t="str">
            <v>I1019</v>
          </cell>
          <cell r="C1687" t="str">
            <v>Hormigon Elaborado H30</v>
          </cell>
          <cell r="D1687" t="str">
            <v>m3</v>
          </cell>
          <cell r="E1687">
            <v>1.03</v>
          </cell>
          <cell r="F1687">
            <v>6320</v>
          </cell>
          <cell r="G1687">
            <v>6509.6</v>
          </cell>
          <cell r="H1687">
            <v>44044</v>
          </cell>
        </row>
        <row r="1688">
          <cell r="B1688" t="str">
            <v>I1011</v>
          </cell>
          <cell r="C1688" t="str">
            <v>Acero  Adn420 Diam 12 Mm</v>
          </cell>
          <cell r="D1688" t="str">
            <v>ton</v>
          </cell>
          <cell r="E1688">
            <v>0.15</v>
          </cell>
          <cell r="F1688">
            <v>74535.372799999997</v>
          </cell>
          <cell r="G1688">
            <v>11180.305919999999</v>
          </cell>
          <cell r="H1688">
            <v>44044</v>
          </cell>
        </row>
        <row r="1689">
          <cell r="B1689" t="str">
            <v>I1020</v>
          </cell>
          <cell r="C1689" t="str">
            <v>Fenolico De 25 Mm 1.22X2.44 (2,97 M2)</v>
          </cell>
          <cell r="D1689" t="str">
            <v>m2</v>
          </cell>
          <cell r="E1689">
            <v>3</v>
          </cell>
          <cell r="F1689">
            <v>842.04899999999998</v>
          </cell>
          <cell r="G1689">
            <v>2526.1469999999999</v>
          </cell>
          <cell r="H1689">
            <v>44044</v>
          </cell>
        </row>
        <row r="1690">
          <cell r="B1690" t="str">
            <v>I1014</v>
          </cell>
          <cell r="C1690" t="str">
            <v>Alambre Negro Recocido N 16</v>
          </cell>
          <cell r="D1690" t="str">
            <v>kg</v>
          </cell>
          <cell r="E1690">
            <v>0.6</v>
          </cell>
          <cell r="F1690">
            <v>260.3306</v>
          </cell>
          <cell r="G1690">
            <v>156.19836000000001</v>
          </cell>
          <cell r="H1690">
            <v>44044</v>
          </cell>
        </row>
        <row r="1691">
          <cell r="B1691" t="str">
            <v>I1015</v>
          </cell>
          <cell r="C1691" t="str">
            <v>Clavos De 2"</v>
          </cell>
          <cell r="D1691" t="str">
            <v>kg</v>
          </cell>
          <cell r="E1691">
            <v>0.6</v>
          </cell>
          <cell r="F1691">
            <v>170.24789999999999</v>
          </cell>
          <cell r="G1691">
            <v>102.14873999999999</v>
          </cell>
          <cell r="H1691">
            <v>44044</v>
          </cell>
        </row>
        <row r="1692">
          <cell r="B1692" t="str">
            <v>I1305</v>
          </cell>
          <cell r="C1692" t="str">
            <v>Desmoldante Hormigón Acuoso Tambor X 200 Litros (Rinde 20 M2/Litro)</v>
          </cell>
          <cell r="D1692" t="str">
            <v>u</v>
          </cell>
          <cell r="E1692">
            <v>6.0000000000000001E-3</v>
          </cell>
          <cell r="F1692">
            <v>18595.041300000001</v>
          </cell>
          <cell r="G1692">
            <v>111.5702478</v>
          </cell>
          <cell r="H1692">
            <v>44044</v>
          </cell>
          <cell r="I1692" t="str">
            <v>0,1 LITRO/M2 DE ENCOFRADO, son 12 m2 de encofrado /m3 de hormigón</v>
          </cell>
        </row>
        <row r="1694">
          <cell r="A1694" t="str">
            <v>T1294</v>
          </cell>
          <cell r="C1694" t="str">
            <v>Regrueso De Vigas De Hormigón Armado (Fe= 300 Kg/M3)</v>
          </cell>
          <cell r="D1694" t="str">
            <v>m3</v>
          </cell>
          <cell r="G1694">
            <v>51795.973186758427</v>
          </cell>
          <cell r="H1694">
            <v>44044</v>
          </cell>
          <cell r="I1694" t="str">
            <v>04 FUNDACIONES</v>
          </cell>
        </row>
        <row r="1695">
          <cell r="B1695" t="str">
            <v>I1004</v>
          </cell>
          <cell r="C1695" t="str">
            <v>Oficial</v>
          </cell>
          <cell r="D1695" t="str">
            <v>hs</v>
          </cell>
          <cell r="E1695">
            <v>20</v>
          </cell>
          <cell r="F1695">
            <v>534.76377932467528</v>
          </cell>
          <cell r="G1695">
            <v>10695.275586493506</v>
          </cell>
          <cell r="H1695">
            <v>44044</v>
          </cell>
        </row>
        <row r="1696">
          <cell r="B1696" t="str">
            <v>I1005</v>
          </cell>
          <cell r="C1696" t="str">
            <v>Ayudante</v>
          </cell>
          <cell r="D1696" t="str">
            <v>hs</v>
          </cell>
          <cell r="E1696">
            <v>20</v>
          </cell>
          <cell r="F1696">
            <v>468.58057475324659</v>
          </cell>
          <cell r="G1696">
            <v>9371.6114950649317</v>
          </cell>
          <cell r="H1696">
            <v>44044</v>
          </cell>
        </row>
        <row r="1697">
          <cell r="B1697" t="str">
            <v>I1019</v>
          </cell>
          <cell r="C1697" t="str">
            <v>Hormigon Elaborado H30</v>
          </cell>
          <cell r="D1697" t="str">
            <v>m3</v>
          </cell>
          <cell r="E1697">
            <v>1.03</v>
          </cell>
          <cell r="F1697">
            <v>6320</v>
          </cell>
          <cell r="G1697">
            <v>6509.6</v>
          </cell>
          <cell r="H1697">
            <v>44044</v>
          </cell>
        </row>
        <row r="1698">
          <cell r="B1698" t="str">
            <v>I1011</v>
          </cell>
          <cell r="C1698" t="str">
            <v>Acero  Adn420 Diam 12 Mm</v>
          </cell>
          <cell r="D1698" t="str">
            <v>ton</v>
          </cell>
          <cell r="E1698">
            <v>0.3</v>
          </cell>
          <cell r="F1698">
            <v>74535.372799999997</v>
          </cell>
          <cell r="G1698">
            <v>22360.611839999998</v>
          </cell>
          <cell r="H1698">
            <v>44044</v>
          </cell>
        </row>
        <row r="1699">
          <cell r="B1699" t="str">
            <v>I1020</v>
          </cell>
          <cell r="C1699" t="str">
            <v>Fenolico De 25 Mm 1.22X2.44 (2,97 M2)</v>
          </cell>
          <cell r="D1699" t="str">
            <v>m2</v>
          </cell>
          <cell r="E1699">
            <v>3</v>
          </cell>
          <cell r="F1699">
            <v>842.04899999999998</v>
          </cell>
          <cell r="G1699">
            <v>2526.1469999999999</v>
          </cell>
          <cell r="H1699">
            <v>44044</v>
          </cell>
        </row>
        <row r="1700">
          <cell r="B1700" t="str">
            <v>I1014</v>
          </cell>
          <cell r="C1700" t="str">
            <v>Alambre Negro Recocido N 16</v>
          </cell>
          <cell r="D1700" t="str">
            <v>kg</v>
          </cell>
          <cell r="E1700">
            <v>0.6</v>
          </cell>
          <cell r="F1700">
            <v>260.3306</v>
          </cell>
          <cell r="G1700">
            <v>156.19836000000001</v>
          </cell>
          <cell r="H1700">
            <v>44044</v>
          </cell>
        </row>
        <row r="1701">
          <cell r="B1701" t="str">
            <v>I1015</v>
          </cell>
          <cell r="C1701" t="str">
            <v>Clavos De 2"</v>
          </cell>
          <cell r="D1701" t="str">
            <v>kg</v>
          </cell>
          <cell r="E1701">
            <v>0.6</v>
          </cell>
          <cell r="F1701">
            <v>170.24789999999999</v>
          </cell>
          <cell r="G1701">
            <v>102.14873999999999</v>
          </cell>
          <cell r="H1701">
            <v>44044</v>
          </cell>
        </row>
        <row r="1702">
          <cell r="B1702" t="str">
            <v>I1305</v>
          </cell>
          <cell r="C1702" t="str">
            <v>Desmoldante Hormigón Acuoso Tambor X 200 Litros (Rinde 20 M2/Litro)</v>
          </cell>
          <cell r="D1702" t="str">
            <v>u</v>
          </cell>
          <cell r="E1702">
            <v>4.0000000000000001E-3</v>
          </cell>
          <cell r="F1702">
            <v>18595.041300000001</v>
          </cell>
          <cell r="G1702">
            <v>74.380165200000008</v>
          </cell>
          <cell r="H1702">
            <v>44044</v>
          </cell>
          <cell r="I1702" t="str">
            <v>0,1 LITRO/M2 DE ENCOFRADO, son 8 m2 de encofrado /m3 de hormigón</v>
          </cell>
        </row>
        <row r="1704">
          <cell r="A1704" t="str">
            <v>T1295</v>
          </cell>
          <cell r="C1704" t="str">
            <v>Regrueso De Losas De Hormigón Armado (Fe= 300 Kg/M3) Sector Playon</v>
          </cell>
          <cell r="D1704" t="str">
            <v>m3</v>
          </cell>
          <cell r="G1704">
            <v>44475.113110602586</v>
          </cell>
          <cell r="H1704">
            <v>44044</v>
          </cell>
          <cell r="I1704" t="str">
            <v>04 FUNDACIONES</v>
          </cell>
        </row>
        <row r="1705">
          <cell r="B1705" t="str">
            <v>I1004</v>
          </cell>
          <cell r="C1705" t="str">
            <v>Oficial</v>
          </cell>
          <cell r="D1705" t="str">
            <v>hs</v>
          </cell>
          <cell r="E1705">
            <v>18</v>
          </cell>
          <cell r="F1705">
            <v>534.76377932467528</v>
          </cell>
          <cell r="G1705">
            <v>9625.7480278441544</v>
          </cell>
          <cell r="H1705">
            <v>44044</v>
          </cell>
        </row>
        <row r="1706">
          <cell r="B1706" t="str">
            <v>I1005</v>
          </cell>
          <cell r="C1706" t="str">
            <v>Ayudante</v>
          </cell>
          <cell r="D1706" t="str">
            <v>hs</v>
          </cell>
          <cell r="E1706">
            <v>18</v>
          </cell>
          <cell r="F1706">
            <v>468.58057475324659</v>
          </cell>
          <cell r="G1706">
            <v>8434.4503455584381</v>
          </cell>
          <cell r="H1706">
            <v>44044</v>
          </cell>
        </row>
        <row r="1707">
          <cell r="B1707" t="str">
            <v>I1019</v>
          </cell>
          <cell r="C1707" t="str">
            <v>Hormigon Elaborado H30</v>
          </cell>
          <cell r="D1707" t="str">
            <v>m3</v>
          </cell>
          <cell r="E1707">
            <v>1.03</v>
          </cell>
          <cell r="F1707">
            <v>6320</v>
          </cell>
          <cell r="G1707">
            <v>6509.6</v>
          </cell>
          <cell r="H1707">
            <v>44044</v>
          </cell>
        </row>
        <row r="1708">
          <cell r="B1708" t="str">
            <v>I1011</v>
          </cell>
          <cell r="C1708" t="str">
            <v>Acero  Adn420 Diam 12 Mm</v>
          </cell>
          <cell r="D1708" t="str">
            <v>ton</v>
          </cell>
          <cell r="E1708">
            <v>0.24</v>
          </cell>
          <cell r="F1708">
            <v>74535.372799999997</v>
          </cell>
          <cell r="G1708">
            <v>17888.489471999997</v>
          </cell>
          <cell r="H1708">
            <v>44044</v>
          </cell>
        </row>
        <row r="1709">
          <cell r="B1709" t="str">
            <v>I1020</v>
          </cell>
          <cell r="C1709" t="str">
            <v>Fenolico De 25 Mm 1.22X2.44 (2,97 M2)</v>
          </cell>
          <cell r="D1709" t="str">
            <v>m2</v>
          </cell>
          <cell r="E1709">
            <v>2</v>
          </cell>
          <cell r="F1709">
            <v>842.04899999999998</v>
          </cell>
          <cell r="G1709">
            <v>1684.098</v>
          </cell>
          <cell r="H1709">
            <v>44044</v>
          </cell>
        </row>
        <row r="1710">
          <cell r="B1710" t="str">
            <v>I1014</v>
          </cell>
          <cell r="C1710" t="str">
            <v>Alambre Negro Recocido N 16</v>
          </cell>
          <cell r="D1710" t="str">
            <v>kg</v>
          </cell>
          <cell r="E1710">
            <v>0.6</v>
          </cell>
          <cell r="F1710">
            <v>260.3306</v>
          </cell>
          <cell r="G1710">
            <v>156.19836000000001</v>
          </cell>
          <cell r="H1710">
            <v>44044</v>
          </cell>
        </row>
        <row r="1711">
          <cell r="B1711" t="str">
            <v>I1015</v>
          </cell>
          <cell r="C1711" t="str">
            <v>Clavos De 2"</v>
          </cell>
          <cell r="D1711" t="str">
            <v>kg</v>
          </cell>
          <cell r="E1711">
            <v>0.6</v>
          </cell>
          <cell r="F1711">
            <v>170.24789999999999</v>
          </cell>
          <cell r="G1711">
            <v>102.14873999999999</v>
          </cell>
          <cell r="H1711">
            <v>44044</v>
          </cell>
        </row>
        <row r="1712">
          <cell r="B1712" t="str">
            <v>I1305</v>
          </cell>
          <cell r="C1712" t="str">
            <v>Desmoldante Hormigón Acuoso Tambor X 200 Litros (Rinde 20 M2/Litro)</v>
          </cell>
          <cell r="D1712" t="str">
            <v>u</v>
          </cell>
          <cell r="E1712">
            <v>4.0000000000000001E-3</v>
          </cell>
          <cell r="F1712">
            <v>18595.041300000001</v>
          </cell>
          <cell r="G1712">
            <v>74.380165200000008</v>
          </cell>
          <cell r="H1712">
            <v>44044</v>
          </cell>
          <cell r="I1712" t="str">
            <v>0,1 LITRO/M2 DE ENCOFRADO, son 8 m2 de encofrado /m3 de hormigón</v>
          </cell>
        </row>
        <row r="1714">
          <cell r="A1714" t="str">
            <v>T1296</v>
          </cell>
          <cell r="C1714" t="str">
            <v>Regrueso De Losas De Hormigón Armado (Fe= 300 Kg/M3) Sector Calle 25 De Mayo Con Izado</v>
          </cell>
          <cell r="D1714" t="str">
            <v>m3</v>
          </cell>
          <cell r="G1714">
            <v>48488.490526914276</v>
          </cell>
          <cell r="H1714">
            <v>44044</v>
          </cell>
          <cell r="I1714" t="str">
            <v>04 FUNDACIONES</v>
          </cell>
        </row>
        <row r="1715">
          <cell r="B1715" t="str">
            <v>I1004</v>
          </cell>
          <cell r="C1715" t="str">
            <v>Oficial</v>
          </cell>
          <cell r="D1715" t="str">
            <v>hs</v>
          </cell>
          <cell r="E1715">
            <v>22</v>
          </cell>
          <cell r="F1715">
            <v>534.76377932467528</v>
          </cell>
          <cell r="G1715">
            <v>11764.803145142856</v>
          </cell>
          <cell r="H1715">
            <v>44044</v>
          </cell>
        </row>
        <row r="1716">
          <cell r="B1716" t="str">
            <v>I1005</v>
          </cell>
          <cell r="C1716" t="str">
            <v>Ayudante</v>
          </cell>
          <cell r="D1716" t="str">
            <v>hs</v>
          </cell>
          <cell r="E1716">
            <v>22</v>
          </cell>
          <cell r="F1716">
            <v>468.58057475324659</v>
          </cell>
          <cell r="G1716">
            <v>10308.772644571425</v>
          </cell>
          <cell r="H1716">
            <v>44044</v>
          </cell>
        </row>
        <row r="1717">
          <cell r="B1717" t="str">
            <v>I1019</v>
          </cell>
          <cell r="C1717" t="str">
            <v>Hormigon Elaborado H30</v>
          </cell>
          <cell r="D1717" t="str">
            <v>m3</v>
          </cell>
          <cell r="E1717">
            <v>1.03</v>
          </cell>
          <cell r="F1717">
            <v>6320</v>
          </cell>
          <cell r="G1717">
            <v>6509.6</v>
          </cell>
          <cell r="H1717">
            <v>44044</v>
          </cell>
        </row>
        <row r="1718">
          <cell r="B1718" t="str">
            <v>I1011</v>
          </cell>
          <cell r="C1718" t="str">
            <v>Acero  Adn420 Diam 12 Mm</v>
          </cell>
          <cell r="D1718" t="str">
            <v>ton</v>
          </cell>
          <cell r="E1718">
            <v>0.24</v>
          </cell>
          <cell r="F1718">
            <v>74535.372799999997</v>
          </cell>
          <cell r="G1718">
            <v>17888.489471999997</v>
          </cell>
          <cell r="H1718">
            <v>44044</v>
          </cell>
        </row>
        <row r="1719">
          <cell r="B1719" t="str">
            <v>I1020</v>
          </cell>
          <cell r="C1719" t="str">
            <v>Fenolico De 25 Mm 1.22X2.44 (2,97 M2)</v>
          </cell>
          <cell r="D1719" t="str">
            <v>m2</v>
          </cell>
          <cell r="E1719">
            <v>2</v>
          </cell>
          <cell r="F1719">
            <v>842.04899999999998</v>
          </cell>
          <cell r="G1719">
            <v>1684.098</v>
          </cell>
          <cell r="H1719">
            <v>44044</v>
          </cell>
        </row>
        <row r="1720">
          <cell r="B1720" t="str">
            <v>I1014</v>
          </cell>
          <cell r="C1720" t="str">
            <v>Alambre Negro Recocido N 16</v>
          </cell>
          <cell r="D1720" t="str">
            <v>kg</v>
          </cell>
          <cell r="E1720">
            <v>0.6</v>
          </cell>
          <cell r="F1720">
            <v>260.3306</v>
          </cell>
          <cell r="G1720">
            <v>156.19836000000001</v>
          </cell>
          <cell r="H1720">
            <v>44044</v>
          </cell>
        </row>
        <row r="1721">
          <cell r="B1721" t="str">
            <v>I1015</v>
          </cell>
          <cell r="C1721" t="str">
            <v>Clavos De 2"</v>
          </cell>
          <cell r="D1721" t="str">
            <v>kg</v>
          </cell>
          <cell r="E1721">
            <v>0.6</v>
          </cell>
          <cell r="F1721">
            <v>170.24789999999999</v>
          </cell>
          <cell r="G1721">
            <v>102.14873999999999</v>
          </cell>
          <cell r="H1721">
            <v>44044</v>
          </cell>
        </row>
        <row r="1722">
          <cell r="B1722" t="str">
            <v>I1305</v>
          </cell>
          <cell r="C1722" t="str">
            <v>Desmoldante Hormigón Acuoso Tambor X 200 Litros (Rinde 20 M2/Litro)</v>
          </cell>
          <cell r="D1722" t="str">
            <v>u</v>
          </cell>
          <cell r="E1722">
            <v>4.0000000000000001E-3</v>
          </cell>
          <cell r="F1722">
            <v>18595.041300000001</v>
          </cell>
          <cell r="G1722">
            <v>74.380165200000008</v>
          </cell>
          <cell r="H1722">
            <v>44044</v>
          </cell>
          <cell r="I1722" t="str">
            <v>0,1 LITRO/M2 DE ENCOFRADO, son 8 m2 de encofrado /m3 de hormigón</v>
          </cell>
        </row>
        <row r="1724">
          <cell r="A1724" t="str">
            <v>T1297</v>
          </cell>
          <cell r="C1724" t="str">
            <v xml:space="preserve">Regrueso De Bases De Hormigón Armado </v>
          </cell>
          <cell r="D1724" t="str">
            <v>m3</v>
          </cell>
          <cell r="G1724">
            <v>27178.771382418825</v>
          </cell>
          <cell r="H1724">
            <v>44044</v>
          </cell>
          <cell r="I1724" t="str">
            <v>04 FUNDACIONES</v>
          </cell>
        </row>
        <row r="1725">
          <cell r="B1725" t="str">
            <v>I1004</v>
          </cell>
          <cell r="C1725" t="str">
            <v>Oficial</v>
          </cell>
          <cell r="D1725" t="str">
            <v>hs</v>
          </cell>
          <cell r="E1725">
            <v>15</v>
          </cell>
          <cell r="F1725">
            <v>534.76377932467528</v>
          </cell>
          <cell r="G1725">
            <v>8021.4566898701296</v>
          </cell>
          <cell r="H1725">
            <v>44044</v>
          </cell>
        </row>
        <row r="1726">
          <cell r="B1726" t="str">
            <v>I1005</v>
          </cell>
          <cell r="C1726" t="str">
            <v>Ayudante</v>
          </cell>
          <cell r="D1726" t="str">
            <v>hs</v>
          </cell>
          <cell r="E1726">
            <v>15</v>
          </cell>
          <cell r="F1726">
            <v>468.58057475324659</v>
          </cell>
          <cell r="G1726">
            <v>7028.7086212986987</v>
          </cell>
          <cell r="H1726">
            <v>44044</v>
          </cell>
        </row>
        <row r="1727">
          <cell r="B1727" t="str">
            <v>I1019</v>
          </cell>
          <cell r="C1727" t="str">
            <v>Hormigon Elaborado H30</v>
          </cell>
          <cell r="D1727" t="str">
            <v>m3</v>
          </cell>
          <cell r="E1727">
            <v>1.03</v>
          </cell>
          <cell r="F1727">
            <v>6320</v>
          </cell>
          <cell r="G1727">
            <v>6509.6</v>
          </cell>
          <cell r="H1727">
            <v>44044</v>
          </cell>
        </row>
        <row r="1728">
          <cell r="B1728" t="str">
            <v>I1011</v>
          </cell>
          <cell r="C1728" t="str">
            <v>Acero  Adn420 Diam 12 Mm</v>
          </cell>
          <cell r="D1728" t="str">
            <v>ton</v>
          </cell>
          <cell r="E1728">
            <v>0.06</v>
          </cell>
          <cell r="F1728">
            <v>74535.372799999997</v>
          </cell>
          <cell r="G1728">
            <v>4472.1223679999994</v>
          </cell>
          <cell r="H1728">
            <v>44044</v>
          </cell>
        </row>
        <row r="1729">
          <cell r="B1729" t="str">
            <v>I1020</v>
          </cell>
          <cell r="C1729" t="str">
            <v>Fenolico De 25 Mm 1.22X2.44 (2,97 M2)</v>
          </cell>
          <cell r="D1729" t="str">
            <v>m2</v>
          </cell>
          <cell r="E1729">
            <v>1</v>
          </cell>
          <cell r="F1729">
            <v>842.04899999999998</v>
          </cell>
          <cell r="G1729">
            <v>842.04899999999998</v>
          </cell>
          <cell r="H1729">
            <v>44044</v>
          </cell>
        </row>
        <row r="1730">
          <cell r="B1730" t="str">
            <v>I1014</v>
          </cell>
          <cell r="C1730" t="str">
            <v>Alambre Negro Recocido N 16</v>
          </cell>
          <cell r="D1730" t="str">
            <v>kg</v>
          </cell>
          <cell r="E1730">
            <v>0.6</v>
          </cell>
          <cell r="F1730">
            <v>260.3306</v>
          </cell>
          <cell r="G1730">
            <v>156.19836000000001</v>
          </cell>
          <cell r="H1730">
            <v>44044</v>
          </cell>
        </row>
        <row r="1731">
          <cell r="B1731" t="str">
            <v>I1015</v>
          </cell>
          <cell r="C1731" t="str">
            <v>Clavos De 2"</v>
          </cell>
          <cell r="D1731" t="str">
            <v>kg</v>
          </cell>
          <cell r="E1731">
            <v>0.6</v>
          </cell>
          <cell r="F1731">
            <v>170.24789999999999</v>
          </cell>
          <cell r="G1731">
            <v>102.14873999999999</v>
          </cell>
          <cell r="H1731">
            <v>44044</v>
          </cell>
        </row>
        <row r="1732">
          <cell r="B1732" t="str">
            <v>I1305</v>
          </cell>
          <cell r="C1732" t="str">
            <v>Desmoldante Hormigón Acuoso Tambor X 200 Litros (Rinde 20 M2/Litro)</v>
          </cell>
          <cell r="D1732" t="str">
            <v>u</v>
          </cell>
          <cell r="E1732">
            <v>2.5000000000000001E-3</v>
          </cell>
          <cell r="F1732">
            <v>18595.041300000001</v>
          </cell>
          <cell r="G1732">
            <v>46.487603249999999</v>
          </cell>
          <cell r="H1732">
            <v>44044</v>
          </cell>
          <cell r="I1732" t="str">
            <v>0,1 LITRO/M2 DE ENCOFRADO, son 5 m2 de encofrado /m3 de hormigón</v>
          </cell>
        </row>
        <row r="1734">
          <cell r="A1734" t="str">
            <v>T1298</v>
          </cell>
          <cell r="C1734" t="str">
            <v>Anclaje Con Sikagrout-1 Diam Agujero 12 Mm, Profundidad 90 Mm (8 Cm3 / Agujero)</v>
          </cell>
          <cell r="D1734" t="str">
            <v>u</v>
          </cell>
          <cell r="G1734">
            <v>623.20044499134201</v>
          </cell>
          <cell r="H1734">
            <v>44044</v>
          </cell>
          <cell r="I1734" t="str">
            <v>90 AUXILIARES</v>
          </cell>
        </row>
        <row r="1735">
          <cell r="B1735" t="str">
            <v>I1004</v>
          </cell>
          <cell r="C1735" t="str">
            <v>Oficial</v>
          </cell>
          <cell r="D1735" t="str">
            <v>hs</v>
          </cell>
          <cell r="E1735">
            <v>1</v>
          </cell>
          <cell r="F1735">
            <v>534.76377932467528</v>
          </cell>
          <cell r="G1735">
            <v>534.76377932467528</v>
          </cell>
          <cell r="H1735">
            <v>44044</v>
          </cell>
          <cell r="I1735">
            <v>8</v>
          </cell>
        </row>
        <row r="1736">
          <cell r="B1736" t="str">
            <v>I1306</v>
          </cell>
          <cell r="C1736" t="str">
            <v>Sika Anchor Fix 1. Cartucho 300Ml</v>
          </cell>
          <cell r="D1736" t="str">
            <v>u</v>
          </cell>
          <cell r="E1736">
            <v>2.6666666666666668E-2</v>
          </cell>
          <cell r="F1736">
            <v>2001.6529</v>
          </cell>
          <cell r="G1736">
            <v>53.37741066666667</v>
          </cell>
          <cell r="H1736">
            <v>44044</v>
          </cell>
          <cell r="I1736" t="str">
            <v>9 CM DIAM 12, 8 CC X AGUJERO</v>
          </cell>
        </row>
        <row r="1737">
          <cell r="B1737" t="str">
            <v>I1307</v>
          </cell>
          <cell r="C1737" t="str">
            <v>Mecha De Widea 12 Mm</v>
          </cell>
          <cell r="D1737" t="str">
            <v>u</v>
          </cell>
          <cell r="E1737">
            <v>0.05</v>
          </cell>
          <cell r="F1737">
            <v>413.2149</v>
          </cell>
          <cell r="G1737">
            <v>20.660745000000002</v>
          </cell>
          <cell r="H1737">
            <v>44044</v>
          </cell>
          <cell r="I1737" t="str">
            <v>1 cada 20 agujeros</v>
          </cell>
        </row>
        <row r="1738">
          <cell r="B1738" t="str">
            <v>I1308</v>
          </cell>
          <cell r="C1738" t="str">
            <v>Rotopercutora Dewalt 950 W</v>
          </cell>
          <cell r="D1738" t="str">
            <v>hs</v>
          </cell>
          <cell r="E1738">
            <v>1</v>
          </cell>
          <cell r="F1738">
            <v>14.398510000000002</v>
          </cell>
          <cell r="G1738">
            <v>14.398510000000002</v>
          </cell>
          <cell r="H1738">
            <v>44062</v>
          </cell>
        </row>
        <row r="1740">
          <cell r="A1740" t="str">
            <v>T1299</v>
          </cell>
          <cell r="C1740" t="str">
            <v>Excavacion Con Retropala Cat 416</v>
          </cell>
          <cell r="D1740" t="str">
            <v>m3</v>
          </cell>
          <cell r="E1740">
            <v>16</v>
          </cell>
          <cell r="G1740">
            <v>1193.0599935808737</v>
          </cell>
          <cell r="H1740">
            <v>44062</v>
          </cell>
          <cell r="I1740" t="str">
            <v>03 MOVIMIENTO DE SUELOS</v>
          </cell>
        </row>
        <row r="1741">
          <cell r="B1741" t="str">
            <v>I1270</v>
          </cell>
          <cell r="C1741" t="str">
            <v>Retro Pala S/Ruedas Cat 416E 4X4</v>
          </cell>
          <cell r="D1741" t="str">
            <v>hs</v>
          </cell>
          <cell r="E1741">
            <v>0.5</v>
          </cell>
          <cell r="F1741">
            <v>1715.6024648760331</v>
          </cell>
          <cell r="G1741">
            <v>857.80123243801654</v>
          </cell>
          <cell r="H1741">
            <v>44062</v>
          </cell>
          <cell r="I1741" t="str">
            <v>16 m3 / día</v>
          </cell>
        </row>
        <row r="1742">
          <cell r="B1742" t="str">
            <v>I1311</v>
          </cell>
          <cell r="C1742" t="str">
            <v>Maquinista</v>
          </cell>
          <cell r="D1742" t="str">
            <v>hs</v>
          </cell>
          <cell r="E1742">
            <v>0.5</v>
          </cell>
          <cell r="F1742">
            <v>670.51752228571434</v>
          </cell>
          <cell r="G1742">
            <v>335.25876114285717</v>
          </cell>
          <cell r="H1742">
            <v>44062</v>
          </cell>
        </row>
        <row r="1744">
          <cell r="A1744" t="str">
            <v>T1300</v>
          </cell>
          <cell r="C1744" t="str">
            <v>Plan De Gestión Medioambiental</v>
          </cell>
          <cell r="D1744" t="str">
            <v>gl</v>
          </cell>
          <cell r="E1744">
            <v>8</v>
          </cell>
          <cell r="G1744">
            <v>573767.04</v>
          </cell>
          <cell r="H1744">
            <v>44062</v>
          </cell>
          <cell r="I1744" t="str">
            <v>96 ANDENES PROVISORIOS</v>
          </cell>
        </row>
        <row r="1745">
          <cell r="B1745" t="str">
            <v>I1888</v>
          </cell>
          <cell r="C1745" t="str">
            <v>Responsable Medioambiental</v>
          </cell>
          <cell r="D1745" t="str">
            <v>hs</v>
          </cell>
          <cell r="E1745">
            <v>672</v>
          </cell>
          <cell r="F1745">
            <v>853.82</v>
          </cell>
          <cell r="G1745">
            <v>573767.04</v>
          </cell>
          <cell r="H1745">
            <v>44062</v>
          </cell>
          <cell r="I1745" t="str">
            <v>160 hs plan + 64 hs/mes x Plazo</v>
          </cell>
        </row>
        <row r="1747">
          <cell r="A1747" t="str">
            <v>T1301</v>
          </cell>
          <cell r="C1747" t="str">
            <v>Desarme Y Retiro De Andenes Provisorios Incluido Barandas (2179 M2)</v>
          </cell>
          <cell r="D1747" t="str">
            <v>gl</v>
          </cell>
          <cell r="F1747">
            <v>635.43198643619428</v>
          </cell>
          <cell r="G1747">
            <v>1384606.2984444674</v>
          </cell>
          <cell r="H1747">
            <v>44044</v>
          </cell>
          <cell r="I1747" t="str">
            <v>96 ANDENES PROVISORIOS</v>
          </cell>
        </row>
        <row r="1748">
          <cell r="B1748" t="str">
            <v>I1310</v>
          </cell>
          <cell r="C1748" t="str">
            <v>Bobcat</v>
          </cell>
          <cell r="D1748" t="str">
            <v>hs</v>
          </cell>
          <cell r="E1748">
            <v>104</v>
          </cell>
          <cell r="F1748">
            <v>899.00339200000008</v>
          </cell>
          <cell r="G1748">
            <v>93496.352768000012</v>
          </cell>
          <cell r="H1748">
            <v>44062</v>
          </cell>
          <cell r="I1748" t="str">
            <v>1 recurso/s, 13 dias, 8 Hs/día = 104 hs</v>
          </cell>
        </row>
        <row r="1749">
          <cell r="B1749" t="str">
            <v>I1311</v>
          </cell>
          <cell r="C1749" t="str">
            <v>Maquinista</v>
          </cell>
          <cell r="D1749" t="str">
            <v>hs</v>
          </cell>
          <cell r="E1749">
            <v>104</v>
          </cell>
          <cell r="F1749">
            <v>670.51752228571434</v>
          </cell>
          <cell r="G1749">
            <v>69733.822317714294</v>
          </cell>
          <cell r="H1749">
            <v>44062</v>
          </cell>
        </row>
        <row r="1750">
          <cell r="B1750" t="str">
            <v>I1016</v>
          </cell>
          <cell r="C1750" t="str">
            <v>Oficial Especializado</v>
          </cell>
          <cell r="D1750" t="str">
            <v>hs</v>
          </cell>
          <cell r="E1750">
            <v>152</v>
          </cell>
          <cell r="F1750">
            <v>609.56138389610385</v>
          </cell>
          <cell r="G1750">
            <v>92653.330352207791</v>
          </cell>
          <cell r="H1750">
            <v>44044</v>
          </cell>
          <cell r="I1750" t="str">
            <v>1 recurso/s, 19 dias, 8 Hs/día = 152 hs</v>
          </cell>
        </row>
        <row r="1751">
          <cell r="B1751" t="str">
            <v>I1004</v>
          </cell>
          <cell r="C1751" t="str">
            <v>Oficial</v>
          </cell>
          <cell r="D1751" t="str">
            <v>hs</v>
          </cell>
          <cell r="E1751">
            <v>912</v>
          </cell>
          <cell r="F1751">
            <v>534.76377932467528</v>
          </cell>
          <cell r="G1751">
            <v>487704.56674410385</v>
          </cell>
          <cell r="H1751">
            <v>44044</v>
          </cell>
          <cell r="I1751" t="str">
            <v>6 recurso/s, 19 dias, 8 Hs/día = 912 hs</v>
          </cell>
        </row>
        <row r="1752">
          <cell r="B1752" t="str">
            <v>I1005</v>
          </cell>
          <cell r="C1752" t="str">
            <v>Ayudante</v>
          </cell>
          <cell r="D1752" t="str">
            <v>hs</v>
          </cell>
          <cell r="E1752">
            <v>1368</v>
          </cell>
          <cell r="F1752">
            <v>468.58057475324659</v>
          </cell>
          <cell r="G1752">
            <v>641018.22626244137</v>
          </cell>
          <cell r="H1752">
            <v>44044</v>
          </cell>
          <cell r="I1752" t="str">
            <v>9 recurso/s, 19 dias, 8 Hs/día = 1368 hs</v>
          </cell>
        </row>
        <row r="1755">
          <cell r="A1755" t="str">
            <v>T1303</v>
          </cell>
          <cell r="C1755" t="str">
            <v>Desarme Y Retiro De Cubiertas (328 M2)</v>
          </cell>
          <cell r="D1755" t="str">
            <v>gl</v>
          </cell>
          <cell r="E1755">
            <v>328</v>
          </cell>
          <cell r="F1755">
            <v>685.94615400443445</v>
          </cell>
          <cell r="G1755">
            <v>224990.33851345448</v>
          </cell>
          <cell r="H1755">
            <v>44044</v>
          </cell>
          <cell r="I1755" t="str">
            <v>96 ANDENES PROVISORIOS</v>
          </cell>
        </row>
        <row r="1756">
          <cell r="B1756" t="str">
            <v>I1016</v>
          </cell>
          <cell r="C1756" t="str">
            <v>Oficial Especializado</v>
          </cell>
          <cell r="D1756" t="str">
            <v>hs</v>
          </cell>
          <cell r="E1756">
            <v>28</v>
          </cell>
          <cell r="F1756">
            <v>609.56138389610385</v>
          </cell>
          <cell r="G1756">
            <v>17067.718749090909</v>
          </cell>
          <cell r="H1756">
            <v>44044</v>
          </cell>
          <cell r="I1756" t="str">
            <v>1 recurso/s, 3,5 dias, 8 Hs/día = 28 hs</v>
          </cell>
        </row>
        <row r="1757">
          <cell r="B1757" t="str">
            <v>I1004</v>
          </cell>
          <cell r="C1757" t="str">
            <v>Oficial</v>
          </cell>
          <cell r="D1757" t="str">
            <v>hs</v>
          </cell>
          <cell r="E1757">
            <v>168</v>
          </cell>
          <cell r="F1757">
            <v>534.76377932467528</v>
          </cell>
          <cell r="G1757">
            <v>89840.314926545441</v>
          </cell>
          <cell r="H1757">
            <v>44044</v>
          </cell>
          <cell r="I1757" t="str">
            <v>6 recurso/s, 3,5 dias, 8 Hs/día = 168 hs</v>
          </cell>
        </row>
        <row r="1758">
          <cell r="B1758" t="str">
            <v>I1005</v>
          </cell>
          <cell r="C1758" t="str">
            <v>Ayudante</v>
          </cell>
          <cell r="D1758" t="str">
            <v>hs</v>
          </cell>
          <cell r="E1758">
            <v>252</v>
          </cell>
          <cell r="F1758">
            <v>468.58057475324659</v>
          </cell>
          <cell r="G1758">
            <v>118082.30483781814</v>
          </cell>
          <cell r="H1758">
            <v>44044</v>
          </cell>
          <cell r="I1758" t="str">
            <v>9 recurso/s, 3,5 dias, 8 Hs/día = 252 hs</v>
          </cell>
        </row>
        <row r="1761">
          <cell r="A1761" t="str">
            <v>T1305</v>
          </cell>
          <cell r="C1761" t="str">
            <v>Desarme De Escaleras Provisorias (45,5 M2)</v>
          </cell>
          <cell r="D1761" t="str">
            <v>gl</v>
          </cell>
          <cell r="E1761">
            <v>45.5</v>
          </cell>
          <cell r="F1761">
            <v>258.79998748679884</v>
          </cell>
          <cell r="G1761">
            <v>11775.399430649348</v>
          </cell>
          <cell r="H1761">
            <v>44044</v>
          </cell>
          <cell r="I1761" t="str">
            <v>96 ANDENES PROVISORIOS</v>
          </cell>
        </row>
        <row r="1762">
          <cell r="B1762" t="str">
            <v>I1004</v>
          </cell>
          <cell r="C1762" t="str">
            <v>Oficial</v>
          </cell>
          <cell r="D1762" t="str">
            <v>hs</v>
          </cell>
          <cell r="E1762">
            <v>8</v>
          </cell>
          <cell r="F1762">
            <v>534.76377932467528</v>
          </cell>
          <cell r="G1762">
            <v>4278.1102345974023</v>
          </cell>
          <cell r="H1762">
            <v>44044</v>
          </cell>
          <cell r="I1762" t="str">
            <v>1 recurso/s, 1 dias, 8 Hs/día = 8 hs</v>
          </cell>
        </row>
        <row r="1763">
          <cell r="B1763" t="str">
            <v>I1005</v>
          </cell>
          <cell r="C1763" t="str">
            <v>Ayudante</v>
          </cell>
          <cell r="D1763" t="str">
            <v>hs</v>
          </cell>
          <cell r="E1763">
            <v>16</v>
          </cell>
          <cell r="F1763">
            <v>468.58057475324659</v>
          </cell>
          <cell r="G1763">
            <v>7497.2891960519455</v>
          </cell>
          <cell r="H1763">
            <v>44044</v>
          </cell>
          <cell r="I1763" t="str">
            <v>2 recurso/s, 1 dias, 8 Hs/día = 16 hs</v>
          </cell>
        </row>
        <row r="1766">
          <cell r="A1766" t="str">
            <v>T1307</v>
          </cell>
          <cell r="C1766" t="str">
            <v>Desarme Y Retiro De Rampas Provisorias Con Barandas (97,95 M2)</v>
          </cell>
          <cell r="D1766" t="str">
            <v>gl</v>
          </cell>
          <cell r="E1766">
            <v>97.95</v>
          </cell>
          <cell r="F1766">
            <v>240.43694600611224</v>
          </cell>
          <cell r="G1766">
            <v>23550.798861298696</v>
          </cell>
          <cell r="H1766">
            <v>44044</v>
          </cell>
          <cell r="I1766" t="str">
            <v>96 ANDENES PROVISORIOS</v>
          </cell>
        </row>
        <row r="1767">
          <cell r="B1767" t="str">
            <v>I1004</v>
          </cell>
          <cell r="C1767" t="str">
            <v>Oficial</v>
          </cell>
          <cell r="D1767" t="str">
            <v>hs</v>
          </cell>
          <cell r="E1767">
            <v>16</v>
          </cell>
          <cell r="F1767">
            <v>534.76377932467528</v>
          </cell>
          <cell r="G1767">
            <v>8556.2204691948045</v>
          </cell>
          <cell r="H1767">
            <v>44044</v>
          </cell>
          <cell r="I1767" t="str">
            <v>1 recurso/s, 2 dias, 8 Hs/día = 16 hs</v>
          </cell>
        </row>
        <row r="1768">
          <cell r="B1768" t="str">
            <v>I1005</v>
          </cell>
          <cell r="C1768" t="str">
            <v>Ayudante</v>
          </cell>
          <cell r="D1768" t="str">
            <v>hs</v>
          </cell>
          <cell r="E1768">
            <v>32</v>
          </cell>
          <cell r="F1768">
            <v>468.58057475324659</v>
          </cell>
          <cell r="G1768">
            <v>14994.578392103891</v>
          </cell>
          <cell r="H1768">
            <v>44044</v>
          </cell>
          <cell r="I1768" t="str">
            <v>2 recurso/s, 2 dias, 8 Hs/día = 32 hs</v>
          </cell>
        </row>
        <row r="1770">
          <cell r="A1770" t="str">
            <v>T1308</v>
          </cell>
          <cell r="C1770" t="str">
            <v>Desarme Y Retiro De Senderos Incluidas Barandas (269,5 M2)</v>
          </cell>
          <cell r="D1770" t="str">
            <v>gl</v>
          </cell>
          <cell r="E1770">
            <v>269.5</v>
          </cell>
          <cell r="F1770">
            <v>218.46752190444059</v>
          </cell>
          <cell r="G1770">
            <v>58876.997153246739</v>
          </cell>
          <cell r="H1770">
            <v>44044</v>
          </cell>
          <cell r="I1770" t="str">
            <v>96 ANDENES PROVISORIOS</v>
          </cell>
        </row>
        <row r="1771">
          <cell r="B1771" t="str">
            <v>I1004</v>
          </cell>
          <cell r="C1771" t="str">
            <v>Oficial</v>
          </cell>
          <cell r="D1771" t="str">
            <v>hs</v>
          </cell>
          <cell r="E1771">
            <v>40</v>
          </cell>
          <cell r="F1771">
            <v>534.76377932467528</v>
          </cell>
          <cell r="G1771">
            <v>21390.551172987012</v>
          </cell>
          <cell r="H1771">
            <v>44044</v>
          </cell>
          <cell r="I1771" t="str">
            <v>1 recurso/s, 5 dias, 8 Hs/día = 40 hs</v>
          </cell>
        </row>
        <row r="1772">
          <cell r="B1772" t="str">
            <v>I1005</v>
          </cell>
          <cell r="C1772" t="str">
            <v>Ayudante</v>
          </cell>
          <cell r="D1772" t="str">
            <v>hs</v>
          </cell>
          <cell r="E1772">
            <v>80</v>
          </cell>
          <cell r="F1772">
            <v>468.58057475324659</v>
          </cell>
          <cell r="G1772">
            <v>37486.445980259727</v>
          </cell>
          <cell r="H1772">
            <v>44044</v>
          </cell>
          <cell r="I1772" t="str">
            <v>2 recurso/s, 5 dias, 8 Hs/día = 80 hs</v>
          </cell>
        </row>
        <row r="1774">
          <cell r="A1774" t="str">
            <v>T1309</v>
          </cell>
          <cell r="C1774" t="str">
            <v>Desarme Y Retiro De Cerco Olímpico (1661,30 M2)</v>
          </cell>
          <cell r="D1774" t="str">
            <v>gl</v>
          </cell>
          <cell r="E1774">
            <v>1661.31</v>
          </cell>
          <cell r="F1774">
            <v>56.704164451664518</v>
          </cell>
          <cell r="G1774">
            <v>94203.195445194782</v>
          </cell>
          <cell r="H1774">
            <v>44044</v>
          </cell>
          <cell r="I1774" t="str">
            <v>96 ANDENES PROVISORIOS</v>
          </cell>
        </row>
        <row r="1775">
          <cell r="B1775" t="str">
            <v>I1004</v>
          </cell>
          <cell r="C1775" t="str">
            <v>Oficial</v>
          </cell>
          <cell r="D1775" t="str">
            <v>hs</v>
          </cell>
          <cell r="E1775">
            <v>64</v>
          </cell>
          <cell r="F1775">
            <v>534.76377932467528</v>
          </cell>
          <cell r="G1775">
            <v>34224.881876779218</v>
          </cell>
          <cell r="H1775">
            <v>44044</v>
          </cell>
          <cell r="I1775" t="str">
            <v>1 recurso/s, 8 dias, 8 Hs/día = 64 hs</v>
          </cell>
        </row>
        <row r="1776">
          <cell r="B1776" t="str">
            <v>I1005</v>
          </cell>
          <cell r="C1776" t="str">
            <v>Ayudante</v>
          </cell>
          <cell r="D1776" t="str">
            <v>hs</v>
          </cell>
          <cell r="E1776">
            <v>128</v>
          </cell>
          <cell r="F1776">
            <v>468.58057475324659</v>
          </cell>
          <cell r="G1776">
            <v>59978.313568415564</v>
          </cell>
          <cell r="H1776">
            <v>44044</v>
          </cell>
          <cell r="I1776" t="str">
            <v>2 recurso/s, 8 dias, 8 Hs/día = 128 hs</v>
          </cell>
        </row>
        <row r="1778">
          <cell r="A1778" t="str">
            <v>T1310</v>
          </cell>
          <cell r="C1778" t="str">
            <v>Reubicación Y Colocación De Cerco Olímpico (160 M2)</v>
          </cell>
          <cell r="D1778" t="str">
            <v>gl</v>
          </cell>
          <cell r="E1778">
            <v>160</v>
          </cell>
          <cell r="F1778">
            <v>379.22821859154209</v>
          </cell>
          <cell r="G1778">
            <v>60676.514974646736</v>
          </cell>
          <cell r="H1778">
            <v>44044</v>
          </cell>
          <cell r="I1778" t="str">
            <v>96 ANDENES PROVISORIOS</v>
          </cell>
        </row>
        <row r="1779">
          <cell r="B1779" t="str">
            <v>I1004</v>
          </cell>
          <cell r="C1779" t="str">
            <v>Oficial</v>
          </cell>
          <cell r="D1779" t="str">
            <v>hs</v>
          </cell>
          <cell r="E1779">
            <v>40</v>
          </cell>
          <cell r="F1779">
            <v>534.76377932467528</v>
          </cell>
          <cell r="G1779">
            <v>21390.551172987012</v>
          </cell>
          <cell r="H1779">
            <v>44044</v>
          </cell>
          <cell r="I1779" t="str">
            <v>1 recurso/s, 5 dias, 8 Hs/día = 40 hs</v>
          </cell>
        </row>
        <row r="1780">
          <cell r="B1780" t="str">
            <v>I1005</v>
          </cell>
          <cell r="C1780" t="str">
            <v>Ayudante</v>
          </cell>
          <cell r="D1780" t="str">
            <v>hs</v>
          </cell>
          <cell r="E1780">
            <v>80</v>
          </cell>
          <cell r="F1780">
            <v>468.58057475324659</v>
          </cell>
          <cell r="G1780">
            <v>37486.445980259727</v>
          </cell>
          <cell r="H1780">
            <v>44044</v>
          </cell>
          <cell r="I1780" t="str">
            <v>2 recurso/s, 5 dias, 8 Hs/día = 80 hs</v>
          </cell>
        </row>
        <row r="1781">
          <cell r="B1781" t="str">
            <v>T1066</v>
          </cell>
          <cell r="C1781" t="str">
            <v>Hormigon Pobre Para Contrapisos 1/8:1:4:8  (Mat)</v>
          </cell>
          <cell r="D1781" t="str">
            <v>m3</v>
          </cell>
          <cell r="E1781">
            <v>0.5625</v>
          </cell>
          <cell r="F1781">
            <v>3199.1427936</v>
          </cell>
          <cell r="G1781">
            <v>1799.5178214</v>
          </cell>
          <cell r="H1781">
            <v>44044</v>
          </cell>
          <cell r="I1781" t="str">
            <v>50 pozos</v>
          </cell>
        </row>
        <row r="1783">
          <cell r="A1783" t="str">
            <v>T1311</v>
          </cell>
          <cell r="C1783" t="str">
            <v>Desarme Y Retiro De Tablero Eléctrico</v>
          </cell>
          <cell r="D1783" t="str">
            <v>gl</v>
          </cell>
          <cell r="G1783">
            <v>4312.567834597402</v>
          </cell>
          <cell r="H1783">
            <v>44044</v>
          </cell>
          <cell r="I1783" t="str">
            <v>96 ANDENES PROVISORIOS</v>
          </cell>
        </row>
        <row r="1784">
          <cell r="B1784" t="str">
            <v>I1016</v>
          </cell>
          <cell r="C1784" t="str">
            <v>Oficial Especializado</v>
          </cell>
          <cell r="D1784" t="str">
            <v>hs</v>
          </cell>
          <cell r="E1784">
            <v>4</v>
          </cell>
          <cell r="F1784">
            <v>609.56138389610385</v>
          </cell>
          <cell r="G1784">
            <v>2438.2455355844154</v>
          </cell>
          <cell r="H1784">
            <v>44044</v>
          </cell>
        </row>
        <row r="1785">
          <cell r="B1785" t="str">
            <v>I1005</v>
          </cell>
          <cell r="C1785" t="str">
            <v>Ayudante</v>
          </cell>
          <cell r="D1785" t="str">
            <v>hs</v>
          </cell>
          <cell r="E1785">
            <v>4</v>
          </cell>
          <cell r="F1785">
            <v>468.58057475324659</v>
          </cell>
          <cell r="G1785">
            <v>1874.3222990129864</v>
          </cell>
          <cell r="H1785">
            <v>44044</v>
          </cell>
        </row>
        <row r="1787">
          <cell r="A1787" t="str">
            <v>T1312</v>
          </cell>
          <cell r="C1787" t="str">
            <v>Retiro De Tendidos De Circuitos De Iluminación (440 Ml)</v>
          </cell>
          <cell r="D1787" t="str">
            <v>gl</v>
          </cell>
          <cell r="E1787">
            <v>440</v>
          </cell>
          <cell r="F1787">
            <v>36.485249239197159</v>
          </cell>
          <cell r="G1787">
            <v>16053.509665246751</v>
          </cell>
          <cell r="H1787">
            <v>44044</v>
          </cell>
          <cell r="I1787" t="str">
            <v>96 ANDENES PROVISORIOS</v>
          </cell>
        </row>
        <row r="1788">
          <cell r="B1788" t="str">
            <v>I1004</v>
          </cell>
          <cell r="C1788" t="str">
            <v>Oficial</v>
          </cell>
          <cell r="D1788" t="str">
            <v>hs</v>
          </cell>
          <cell r="E1788">
            <v>16</v>
          </cell>
          <cell r="F1788">
            <v>534.76377932467528</v>
          </cell>
          <cell r="G1788">
            <v>8556.2204691948045</v>
          </cell>
          <cell r="H1788">
            <v>44044</v>
          </cell>
          <cell r="I1788" t="str">
            <v>1 recurso/s, 2 dias, 8 Hs/día = 16 hs</v>
          </cell>
        </row>
        <row r="1789">
          <cell r="B1789" t="str">
            <v>I1005</v>
          </cell>
          <cell r="C1789" t="str">
            <v>Ayudante</v>
          </cell>
          <cell r="D1789" t="str">
            <v>hs</v>
          </cell>
          <cell r="E1789">
            <v>16</v>
          </cell>
          <cell r="F1789">
            <v>468.58057475324659</v>
          </cell>
          <cell r="G1789">
            <v>7497.2891960519455</v>
          </cell>
          <cell r="H1789">
            <v>44044</v>
          </cell>
          <cell r="I1789" t="str">
            <v>1 recurso/s, 2 dias, 8 Hs/día = 16 hs</v>
          </cell>
        </row>
        <row r="1791">
          <cell r="A1791" t="str">
            <v>T1313</v>
          </cell>
          <cell r="C1791" t="str">
            <v>Desarme De Columnas Y Artefactos De Iluminación (31 Unidades)</v>
          </cell>
          <cell r="D1791" t="str">
            <v>gl</v>
          </cell>
          <cell r="E1791">
            <v>31</v>
          </cell>
          <cell r="F1791">
            <v>517.85515049183073</v>
          </cell>
          <cell r="G1791">
            <v>16053.509665246751</v>
          </cell>
          <cell r="H1791">
            <v>44044</v>
          </cell>
          <cell r="I1791" t="str">
            <v>96 ANDENES PROVISORIOS</v>
          </cell>
        </row>
        <row r="1792">
          <cell r="B1792" t="str">
            <v>I1004</v>
          </cell>
          <cell r="C1792" t="str">
            <v>Oficial</v>
          </cell>
          <cell r="D1792" t="str">
            <v>hs</v>
          </cell>
          <cell r="E1792">
            <v>16</v>
          </cell>
          <cell r="F1792">
            <v>534.76377932467528</v>
          </cell>
          <cell r="G1792">
            <v>8556.2204691948045</v>
          </cell>
          <cell r="H1792">
            <v>44044</v>
          </cell>
          <cell r="I1792" t="str">
            <v>1 recurso/s, 2 dias, 8 Hs/día = 16 hs</v>
          </cell>
        </row>
        <row r="1793">
          <cell r="B1793" t="str">
            <v>I1005</v>
          </cell>
          <cell r="C1793" t="str">
            <v>Ayudante</v>
          </cell>
          <cell r="D1793" t="str">
            <v>hs</v>
          </cell>
          <cell r="E1793">
            <v>16</v>
          </cell>
          <cell r="F1793">
            <v>468.58057475324659</v>
          </cell>
          <cell r="G1793">
            <v>7497.2891960519455</v>
          </cell>
          <cell r="H1793">
            <v>44044</v>
          </cell>
          <cell r="I1793" t="str">
            <v>1 recurso/s, 2 dias, 8 Hs/día = 16 hs</v>
          </cell>
        </row>
        <row r="1795">
          <cell r="A1795" t="str">
            <v>T1314</v>
          </cell>
          <cell r="C1795" t="str">
            <v>Desarme De Columnas Y Artefactos De Iluminación (48 Unidades)</v>
          </cell>
          <cell r="D1795" t="str">
            <v>gl</v>
          </cell>
          <cell r="E1795">
            <v>48</v>
          </cell>
          <cell r="F1795">
            <v>334.448118025974</v>
          </cell>
          <cell r="G1795">
            <v>16053.509665246751</v>
          </cell>
          <cell r="H1795">
            <v>44044</v>
          </cell>
          <cell r="I1795" t="str">
            <v>96 ANDENES PROVISORIOS</v>
          </cell>
        </row>
        <row r="1796">
          <cell r="B1796" t="str">
            <v>I1004</v>
          </cell>
          <cell r="C1796" t="str">
            <v>Oficial</v>
          </cell>
          <cell r="D1796" t="str">
            <v>hs</v>
          </cell>
          <cell r="E1796">
            <v>16</v>
          </cell>
          <cell r="F1796">
            <v>534.76377932467528</v>
          </cell>
          <cell r="G1796">
            <v>8556.2204691948045</v>
          </cell>
          <cell r="H1796">
            <v>44044</v>
          </cell>
          <cell r="I1796" t="str">
            <v>1 recurso/s, 2 dias, 8 Hs/día = 16 hs</v>
          </cell>
        </row>
        <row r="1797">
          <cell r="B1797" t="str">
            <v>I1005</v>
          </cell>
          <cell r="C1797" t="str">
            <v>Ayudante</v>
          </cell>
          <cell r="D1797" t="str">
            <v>hs</v>
          </cell>
          <cell r="E1797">
            <v>16</v>
          </cell>
          <cell r="F1797">
            <v>468.58057475324659</v>
          </cell>
          <cell r="G1797">
            <v>7497.2891960519455</v>
          </cell>
          <cell r="H1797">
            <v>44044</v>
          </cell>
          <cell r="I1797" t="str">
            <v>1 recurso/s, 2 dias, 8 Hs/día = 16 hs</v>
          </cell>
        </row>
        <row r="1799">
          <cell r="A1799" t="str">
            <v>T1315</v>
          </cell>
          <cell r="C1799" t="str">
            <v>Desarme De Pat</v>
          </cell>
          <cell r="D1799" t="str">
            <v>gl</v>
          </cell>
          <cell r="G1799">
            <v>4013.3774163116877</v>
          </cell>
          <cell r="H1799">
            <v>44044</v>
          </cell>
          <cell r="I1799" t="str">
            <v>96 ANDENES PROVISORIOS</v>
          </cell>
        </row>
        <row r="1800">
          <cell r="B1800" t="str">
            <v>I1004</v>
          </cell>
          <cell r="C1800" t="str">
            <v>Oficial</v>
          </cell>
          <cell r="D1800" t="str">
            <v>hs</v>
          </cell>
          <cell r="E1800">
            <v>4</v>
          </cell>
          <cell r="F1800">
            <v>534.76377932467528</v>
          </cell>
          <cell r="G1800">
            <v>2139.0551172987011</v>
          </cell>
          <cell r="H1800">
            <v>44044</v>
          </cell>
        </row>
        <row r="1801">
          <cell r="B1801" t="str">
            <v>I1005</v>
          </cell>
          <cell r="C1801" t="str">
            <v>Ayudante</v>
          </cell>
          <cell r="D1801" t="str">
            <v>hs</v>
          </cell>
          <cell r="E1801">
            <v>4</v>
          </cell>
          <cell r="F1801">
            <v>468.58057475324659</v>
          </cell>
          <cell r="G1801">
            <v>1874.3222990129864</v>
          </cell>
          <cell r="H1801">
            <v>44044</v>
          </cell>
        </row>
        <row r="1803">
          <cell r="A1803" t="str">
            <v>T1316</v>
          </cell>
          <cell r="C1803" t="str">
            <v>Desarme Y Retiro De Cartel (8 De 0,50 X 1,50)</v>
          </cell>
          <cell r="D1803" t="str">
            <v>gl</v>
          </cell>
          <cell r="E1803">
            <v>8</v>
          </cell>
          <cell r="F1803">
            <v>1003.3443540779219</v>
          </cell>
          <cell r="G1803">
            <v>8026.7548326233755</v>
          </cell>
          <cell r="H1803">
            <v>44044</v>
          </cell>
          <cell r="I1803" t="str">
            <v>96 ANDENES PROVISORIOS</v>
          </cell>
        </row>
        <row r="1804">
          <cell r="B1804" t="str">
            <v>I1004</v>
          </cell>
          <cell r="C1804" t="str">
            <v>Oficial</v>
          </cell>
          <cell r="D1804" t="str">
            <v>hs</v>
          </cell>
          <cell r="E1804">
            <v>8</v>
          </cell>
          <cell r="F1804">
            <v>534.76377932467528</v>
          </cell>
          <cell r="G1804">
            <v>4278.1102345974023</v>
          </cell>
          <cell r="H1804">
            <v>44044</v>
          </cell>
        </row>
        <row r="1805">
          <cell r="B1805" t="str">
            <v>I1005</v>
          </cell>
          <cell r="C1805" t="str">
            <v>Ayudante</v>
          </cell>
          <cell r="D1805" t="str">
            <v>hs</v>
          </cell>
          <cell r="E1805">
            <v>8</v>
          </cell>
          <cell r="F1805">
            <v>468.58057475324659</v>
          </cell>
          <cell r="G1805">
            <v>3748.6445980259728</v>
          </cell>
          <cell r="H1805">
            <v>44044</v>
          </cell>
        </row>
        <row r="1807">
          <cell r="A1807" t="str">
            <v>T1317</v>
          </cell>
          <cell r="C1807" t="str">
            <v>Transporte De Producidos A La Plata</v>
          </cell>
          <cell r="D1807" t="str">
            <v>gl</v>
          </cell>
          <cell r="G1807">
            <v>176693.97776623373</v>
          </cell>
          <cell r="H1807">
            <v>44044</v>
          </cell>
          <cell r="I1807" t="str">
            <v>96 ANDENES PROVISORIOS</v>
          </cell>
        </row>
        <row r="1808">
          <cell r="B1808" t="str">
            <v>I1004</v>
          </cell>
          <cell r="C1808" t="str">
            <v>Oficial</v>
          </cell>
          <cell r="D1808" t="str">
            <v>hs</v>
          </cell>
          <cell r="E1808">
            <v>64</v>
          </cell>
          <cell r="F1808">
            <v>534.76377932467528</v>
          </cell>
          <cell r="G1808">
            <v>34224.881876779218</v>
          </cell>
          <cell r="H1808">
            <v>44044</v>
          </cell>
          <cell r="I1808" t="str">
            <v>2 recurso/s, 4 dias, 8 Hs/día = 64 hs</v>
          </cell>
        </row>
        <row r="1809">
          <cell r="B1809" t="str">
            <v>I1005</v>
          </cell>
          <cell r="C1809" t="str">
            <v>Ayudante</v>
          </cell>
          <cell r="D1809" t="str">
            <v>hs</v>
          </cell>
          <cell r="E1809">
            <v>96</v>
          </cell>
          <cell r="F1809">
            <v>468.58057475324659</v>
          </cell>
          <cell r="G1809">
            <v>44983.735176311675</v>
          </cell>
          <cell r="H1809">
            <v>44044</v>
          </cell>
          <cell r="I1809" t="str">
            <v>3 recurso/s, 4 dias, 8 Hs/día = 96 hs</v>
          </cell>
        </row>
        <row r="1810">
          <cell r="B1810" t="str">
            <v>I1313</v>
          </cell>
          <cell r="C1810" t="str">
            <v>Camion Con Hidrogrua</v>
          </cell>
          <cell r="D1810" t="str">
            <v>hs</v>
          </cell>
          <cell r="E1810">
            <v>32</v>
          </cell>
          <cell r="F1810">
            <v>2375.9</v>
          </cell>
          <cell r="G1810">
            <v>76028.800000000003</v>
          </cell>
          <cell r="H1810">
            <v>44062</v>
          </cell>
          <cell r="I1810" t="str">
            <v>1 recurso/s, 4 dias, 8 Hs/día = 32 hs</v>
          </cell>
        </row>
        <row r="1811">
          <cell r="B1811" t="str">
            <v>I1311</v>
          </cell>
          <cell r="C1811" t="str">
            <v>Maquinista</v>
          </cell>
          <cell r="D1811" t="str">
            <v>hs</v>
          </cell>
          <cell r="E1811">
            <v>32</v>
          </cell>
          <cell r="F1811">
            <v>670.51752228571434</v>
          </cell>
          <cell r="G1811">
            <v>21456.560713142859</v>
          </cell>
          <cell r="H1811">
            <v>44062</v>
          </cell>
        </row>
        <row r="1813">
          <cell r="A1813" t="str">
            <v>T1318</v>
          </cell>
          <cell r="C1813" t="str">
            <v>Limpieza De Zona Afectada (2591 M2)</v>
          </cell>
          <cell r="D1813" t="str">
            <v>gl</v>
          </cell>
          <cell r="G1813">
            <v>94203.195445194782</v>
          </cell>
          <cell r="H1813">
            <v>44044</v>
          </cell>
          <cell r="I1813" t="str">
            <v>96 ANDENES PROVISORIOS</v>
          </cell>
        </row>
        <row r="1814">
          <cell r="B1814" t="str">
            <v>I1004</v>
          </cell>
          <cell r="C1814" t="str">
            <v>Oficial</v>
          </cell>
          <cell r="D1814" t="str">
            <v>hs</v>
          </cell>
          <cell r="E1814">
            <v>64</v>
          </cell>
          <cell r="F1814">
            <v>534.76377932467528</v>
          </cell>
          <cell r="G1814">
            <v>34224.881876779218</v>
          </cell>
          <cell r="H1814">
            <v>44044</v>
          </cell>
          <cell r="I1814" t="str">
            <v>2 recurso/s, 4 dias, 8 Hs/día = 64 hs</v>
          </cell>
        </row>
        <row r="1815">
          <cell r="B1815" t="str">
            <v>I1005</v>
          </cell>
          <cell r="C1815" t="str">
            <v>Ayudante</v>
          </cell>
          <cell r="D1815" t="str">
            <v>hs</v>
          </cell>
          <cell r="E1815">
            <v>128</v>
          </cell>
          <cell r="F1815">
            <v>468.58057475324659</v>
          </cell>
          <cell r="G1815">
            <v>59978.313568415564</v>
          </cell>
          <cell r="H1815">
            <v>44044</v>
          </cell>
          <cell r="I1815" t="str">
            <v>4 recurso/s, 4 dias, 8 Hs/día = 128 hs</v>
          </cell>
        </row>
        <row r="1817">
          <cell r="A1817" t="str">
            <v>T1319</v>
          </cell>
          <cell r="C1817" t="str">
            <v>Recalce De Estructuras Existentes</v>
          </cell>
          <cell r="D1817" t="str">
            <v>gl</v>
          </cell>
          <cell r="G1817">
            <v>0</v>
          </cell>
          <cell r="H1817">
            <v>44044</v>
          </cell>
          <cell r="I1817" t="str">
            <v>05 ESTRUCTURAS RESISTENTES</v>
          </cell>
        </row>
        <row r="1818">
          <cell r="B1818" t="str">
            <v>I1019</v>
          </cell>
          <cell r="C1818" t="str">
            <v>Hormigon Elaborado H30</v>
          </cell>
          <cell r="D1818" t="str">
            <v>m3</v>
          </cell>
          <cell r="E1818">
            <v>0</v>
          </cell>
          <cell r="F1818">
            <v>6320</v>
          </cell>
          <cell r="G1818">
            <v>0</v>
          </cell>
          <cell r="H1818">
            <v>44044</v>
          </cell>
          <cell r="I1818" t="str">
            <v>Definir para la obra</v>
          </cell>
        </row>
        <row r="1819">
          <cell r="B1819" t="str">
            <v>I1011</v>
          </cell>
          <cell r="C1819" t="str">
            <v>Acero  Adn420 Diam 12 Mm</v>
          </cell>
          <cell r="D1819" t="str">
            <v>ton</v>
          </cell>
          <cell r="E1819">
            <v>0</v>
          </cell>
          <cell r="F1819">
            <v>74535.372799999997</v>
          </cell>
          <cell r="G1819">
            <v>0</v>
          </cell>
          <cell r="H1819">
            <v>44044</v>
          </cell>
          <cell r="I1819" t="str">
            <v>Definir para la obra</v>
          </cell>
        </row>
        <row r="1820">
          <cell r="B1820" t="str">
            <v>I1012</v>
          </cell>
          <cell r="C1820" t="str">
            <v>Tabla De 1" Saligna Bruto</v>
          </cell>
          <cell r="D1820" t="str">
            <v>m2</v>
          </cell>
          <cell r="E1820">
            <v>0</v>
          </cell>
          <cell r="F1820">
            <v>240.4408</v>
          </cell>
          <cell r="G1820">
            <v>0</v>
          </cell>
          <cell r="H1820">
            <v>44044</v>
          </cell>
          <cell r="I1820" t="str">
            <v>Definir para la obra</v>
          </cell>
        </row>
        <row r="1821">
          <cell r="B1821" t="str">
            <v>I1013</v>
          </cell>
          <cell r="C1821" t="str">
            <v>Tirante 3X3 Saligna Bruto</v>
          </cell>
          <cell r="D1821" t="str">
            <v>ml</v>
          </cell>
          <cell r="E1821">
            <v>0</v>
          </cell>
          <cell r="F1821">
            <v>62.024099999999997</v>
          </cell>
          <cell r="G1821">
            <v>0</v>
          </cell>
          <cell r="H1821">
            <v>44044</v>
          </cell>
          <cell r="I1821" t="str">
            <v>Definir para la obra</v>
          </cell>
        </row>
        <row r="1822">
          <cell r="B1822" t="str">
            <v>I1015</v>
          </cell>
          <cell r="C1822" t="str">
            <v>Clavos De 2"</v>
          </cell>
          <cell r="D1822" t="str">
            <v>kg</v>
          </cell>
          <cell r="E1822">
            <v>0</v>
          </cell>
          <cell r="F1822">
            <v>170.24789999999999</v>
          </cell>
          <cell r="G1822">
            <v>0</v>
          </cell>
          <cell r="H1822">
            <v>44044</v>
          </cell>
          <cell r="I1822" t="str">
            <v>Definir para la obra</v>
          </cell>
        </row>
        <row r="1823">
          <cell r="B1823" t="str">
            <v>I1014</v>
          </cell>
          <cell r="C1823" t="str">
            <v>Alambre Negro Recocido N 16</v>
          </cell>
          <cell r="D1823" t="str">
            <v>kg</v>
          </cell>
          <cell r="E1823">
            <v>0</v>
          </cell>
          <cell r="F1823">
            <v>260.3306</v>
          </cell>
          <cell r="G1823">
            <v>0</v>
          </cell>
          <cell r="H1823">
            <v>44044</v>
          </cell>
          <cell r="I1823" t="str">
            <v>Definir para la obra</v>
          </cell>
        </row>
        <row r="1824">
          <cell r="B1824" t="str">
            <v>I1016</v>
          </cell>
          <cell r="C1824" t="str">
            <v>Oficial Especializado</v>
          </cell>
          <cell r="D1824" t="str">
            <v>hs</v>
          </cell>
          <cell r="E1824">
            <v>0</v>
          </cell>
          <cell r="F1824">
            <v>609.56138389610385</v>
          </cell>
          <cell r="G1824">
            <v>0</v>
          </cell>
          <cell r="H1824">
            <v>44044</v>
          </cell>
          <cell r="I1824" t="str">
            <v>Definir para la obra</v>
          </cell>
        </row>
        <row r="1825">
          <cell r="B1825" t="str">
            <v>I1004</v>
          </cell>
          <cell r="C1825" t="str">
            <v>Oficial</v>
          </cell>
          <cell r="D1825" t="str">
            <v>hs</v>
          </cell>
          <cell r="E1825">
            <v>0</v>
          </cell>
          <cell r="F1825">
            <v>534.76377932467528</v>
          </cell>
          <cell r="G1825">
            <v>0</v>
          </cell>
          <cell r="H1825">
            <v>44044</v>
          </cell>
          <cell r="I1825" t="str">
            <v>Definir para la obra</v>
          </cell>
        </row>
        <row r="1826">
          <cell r="B1826" t="str">
            <v>I1005</v>
          </cell>
          <cell r="C1826" t="str">
            <v>Ayudante</v>
          </cell>
          <cell r="D1826" t="str">
            <v>hs</v>
          </cell>
          <cell r="E1826">
            <v>0</v>
          </cell>
          <cell r="F1826">
            <v>468.58057475324659</v>
          </cell>
          <cell r="G1826">
            <v>0</v>
          </cell>
          <cell r="H1826">
            <v>44044</v>
          </cell>
          <cell r="I1826" t="str">
            <v>Definir para la obra</v>
          </cell>
        </row>
        <row r="1828">
          <cell r="A1828" t="str">
            <v>T1320</v>
          </cell>
          <cell r="C1828" t="str">
            <v>Cordón De Hormigón Perimetral</v>
          </cell>
          <cell r="D1828" t="str">
            <v>ml</v>
          </cell>
          <cell r="G1828">
            <v>950.1856496488831</v>
          </cell>
          <cell r="H1828">
            <v>44044</v>
          </cell>
          <cell r="I1828" t="str">
            <v>05 ESTRUCTURAS RESISTENTES</v>
          </cell>
        </row>
        <row r="1829">
          <cell r="B1829" t="str">
            <v>I1009</v>
          </cell>
          <cell r="C1829" t="str">
            <v>Hormigon Elaborado H21</v>
          </cell>
          <cell r="D1829" t="str">
            <v>m3</v>
          </cell>
          <cell r="E1829">
            <v>0.03</v>
          </cell>
          <cell r="F1829">
            <v>6165</v>
          </cell>
          <cell r="G1829">
            <v>184.95</v>
          </cell>
          <cell r="H1829">
            <v>44044</v>
          </cell>
          <cell r="I1829" t="str">
            <v>0,15x0,2</v>
          </cell>
        </row>
        <row r="1830">
          <cell r="B1830" t="str">
            <v>I1011</v>
          </cell>
          <cell r="C1830" t="str">
            <v>Acero  Adn420 Diam 12 Mm</v>
          </cell>
          <cell r="D1830" t="str">
            <v>ton</v>
          </cell>
          <cell r="E1830">
            <v>1.5E-3</v>
          </cell>
          <cell r="F1830">
            <v>74535.372799999997</v>
          </cell>
          <cell r="G1830">
            <v>111.80305919999999</v>
          </cell>
          <cell r="H1830">
            <v>44044</v>
          </cell>
        </row>
        <row r="1831">
          <cell r="B1831" t="str">
            <v>I1015</v>
          </cell>
          <cell r="C1831" t="str">
            <v>Clavos De 2"</v>
          </cell>
          <cell r="D1831" t="str">
            <v>kg</v>
          </cell>
          <cell r="E1831">
            <v>0.03</v>
          </cell>
          <cell r="F1831">
            <v>170.24789999999999</v>
          </cell>
          <cell r="G1831">
            <v>5.1074369999999991</v>
          </cell>
          <cell r="H1831">
            <v>44044</v>
          </cell>
        </row>
        <row r="1832">
          <cell r="B1832" t="str">
            <v>I1014</v>
          </cell>
          <cell r="C1832" t="str">
            <v>Alambre Negro Recocido N 16</v>
          </cell>
          <cell r="D1832" t="str">
            <v>kg</v>
          </cell>
          <cell r="E1832">
            <v>0.03</v>
          </cell>
          <cell r="F1832">
            <v>260.3306</v>
          </cell>
          <cell r="G1832">
            <v>7.8099179999999997</v>
          </cell>
          <cell r="H1832">
            <v>44044</v>
          </cell>
        </row>
        <row r="1833">
          <cell r="B1833" t="str">
            <v>I1017</v>
          </cell>
          <cell r="C1833" t="str">
            <v>Oficial Hormigon</v>
          </cell>
          <cell r="D1833" t="str">
            <v>hs</v>
          </cell>
          <cell r="E1833">
            <v>0.48</v>
          </cell>
          <cell r="F1833">
            <v>641.71653518961034</v>
          </cell>
          <cell r="G1833">
            <v>308.02393689101297</v>
          </cell>
          <cell r="H1833">
            <v>44044</v>
          </cell>
        </row>
        <row r="1834">
          <cell r="B1834" t="str">
            <v>I1018</v>
          </cell>
          <cell r="C1834" t="str">
            <v>Ayudante Hormigon</v>
          </cell>
          <cell r="D1834" t="str">
            <v>hs</v>
          </cell>
          <cell r="E1834">
            <v>0.48</v>
          </cell>
          <cell r="F1834">
            <v>562.29668970389594</v>
          </cell>
          <cell r="G1834">
            <v>269.90241105787004</v>
          </cell>
          <cell r="H1834">
            <v>44044</v>
          </cell>
        </row>
        <row r="1835">
          <cell r="B1835" t="str">
            <v>I1020</v>
          </cell>
          <cell r="C1835" t="str">
            <v>Fenolico De 25 Mm 1.22X2.44 (2,97 M2)</v>
          </cell>
          <cell r="D1835" t="str">
            <v>m2</v>
          </cell>
          <cell r="E1835">
            <v>3.7499999999999999E-2</v>
          </cell>
          <cell r="F1835">
            <v>842.04899999999998</v>
          </cell>
          <cell r="G1835">
            <v>31.576837499999996</v>
          </cell>
          <cell r="H1835">
            <v>44044</v>
          </cell>
        </row>
        <row r="1836">
          <cell r="B1836" t="str">
            <v>I1013</v>
          </cell>
          <cell r="C1836" t="str">
            <v>Tirante 3X3 Saligna Bruto</v>
          </cell>
          <cell r="D1836" t="str">
            <v>ml</v>
          </cell>
          <cell r="E1836">
            <v>0.5</v>
          </cell>
          <cell r="F1836">
            <v>62.024099999999997</v>
          </cell>
          <cell r="G1836">
            <v>31.012049999999999</v>
          </cell>
          <cell r="H1836">
            <v>44044</v>
          </cell>
        </row>
        <row r="1838">
          <cell r="A1838" t="str">
            <v>T1321</v>
          </cell>
          <cell r="C1838" t="str">
            <v>Ensayos De Probetas</v>
          </cell>
          <cell r="D1838" t="str">
            <v>u</v>
          </cell>
          <cell r="G1838">
            <v>300</v>
          </cell>
          <cell r="H1838">
            <v>43709</v>
          </cell>
          <cell r="I1838" t="str">
            <v>05 ESTRUCTURAS RESISTENTES</v>
          </cell>
        </row>
        <row r="1839">
          <cell r="B1839" t="str">
            <v>I1316</v>
          </cell>
          <cell r="C1839" t="str">
            <v>Ensayo De Probeta De Hormigón</v>
          </cell>
          <cell r="D1839" t="str">
            <v>u</v>
          </cell>
          <cell r="E1839">
            <v>1</v>
          </cell>
          <cell r="F1839">
            <v>300</v>
          </cell>
          <cell r="G1839">
            <v>300</v>
          </cell>
          <cell r="H1839">
            <v>43709</v>
          </cell>
        </row>
        <row r="1841">
          <cell r="A1841" t="str">
            <v>T1322</v>
          </cell>
          <cell r="C1841" t="str">
            <v>Contrapiso Sobre Terreno Natural, Esp 10 Cm Con Malla 6 Mm 15X15</v>
          </cell>
          <cell r="D1841" t="str">
            <v>m2</v>
          </cell>
          <cell r="G1841">
            <v>1233.0172771478385</v>
          </cell>
          <cell r="H1841">
            <v>44044</v>
          </cell>
          <cell r="I1841" t="str">
            <v>09 CONTRAPISOS</v>
          </cell>
        </row>
        <row r="1842">
          <cell r="B1842" t="str">
            <v>T1066</v>
          </cell>
          <cell r="C1842" t="str">
            <v>Hormigon Pobre Para Contrapisos 1/8:1:4:8  (Mat)</v>
          </cell>
          <cell r="D1842" t="str">
            <v>m3</v>
          </cell>
          <cell r="E1842">
            <v>0.1</v>
          </cell>
          <cell r="F1842">
            <v>3199.1427936</v>
          </cell>
          <cell r="G1842">
            <v>319.91427936000002</v>
          </cell>
          <cell r="H1842">
            <v>44044</v>
          </cell>
        </row>
        <row r="1843">
          <cell r="B1843" t="str">
            <v>T1288</v>
          </cell>
          <cell r="C1843" t="str">
            <v>Ejecución De Contrapiso Sobre Terreno Natural Esp 12 Cm (Mo)</v>
          </cell>
          <cell r="D1843" t="str">
            <v>m2</v>
          </cell>
          <cell r="E1843">
            <v>1</v>
          </cell>
          <cell r="F1843">
            <v>602.00661244675314</v>
          </cell>
          <cell r="G1843">
            <v>602.00661244675314</v>
          </cell>
          <cell r="H1843">
            <v>44044</v>
          </cell>
        </row>
        <row r="1844">
          <cell r="B1844" t="str">
            <v>T1025</v>
          </cell>
          <cell r="C1844" t="str">
            <v>Mortero 1:3 (Mat)</v>
          </cell>
          <cell r="D1844" t="str">
            <v>m3</v>
          </cell>
          <cell r="E1844">
            <v>0.02</v>
          </cell>
          <cell r="F1844">
            <v>6787.2010500000006</v>
          </cell>
          <cell r="G1844">
            <v>135.744021</v>
          </cell>
          <cell r="H1844">
            <v>44044</v>
          </cell>
        </row>
        <row r="1845">
          <cell r="B1845" t="str">
            <v>I1037</v>
          </cell>
          <cell r="C1845" t="str">
            <v>Malla 15X15 6Mm. (6X2.15Mts.) Q84</v>
          </cell>
          <cell r="D1845" t="str">
            <v>u</v>
          </cell>
          <cell r="E1845">
            <v>8.5271317829457377E-2</v>
          </cell>
          <cell r="F1845">
            <v>2056.4050000000002</v>
          </cell>
          <cell r="G1845">
            <v>175.35236434108532</v>
          </cell>
          <cell r="H1845">
            <v>44044</v>
          </cell>
        </row>
        <row r="1847">
          <cell r="A1847" t="str">
            <v>T1323</v>
          </cell>
          <cell r="C1847" t="str">
            <v>Aislación Bajo Piso, Manta 4,5 Mm, Acoustic Isolant</v>
          </cell>
          <cell r="D1847" t="str">
            <v>m2</v>
          </cell>
          <cell r="G1847">
            <v>149.83779632623379</v>
          </cell>
          <cell r="H1847">
            <v>44044</v>
          </cell>
          <cell r="I1847" t="str">
            <v>07 AISLACIONES</v>
          </cell>
        </row>
        <row r="1848">
          <cell r="B1848" t="str">
            <v>I1004</v>
          </cell>
          <cell r="C1848" t="str">
            <v>Oficial</v>
          </cell>
          <cell r="D1848" t="str">
            <v>hs</v>
          </cell>
          <cell r="E1848">
            <v>0.08</v>
          </cell>
          <cell r="F1848">
            <v>534.76377932467528</v>
          </cell>
          <cell r="G1848">
            <v>42.781102345974027</v>
          </cell>
          <cell r="H1848">
            <v>44044</v>
          </cell>
          <cell r="I1848" t="str">
            <v>100 m2/dia</v>
          </cell>
        </row>
        <row r="1849">
          <cell r="B1849" t="str">
            <v>I1005</v>
          </cell>
          <cell r="C1849" t="str">
            <v>Ayudante</v>
          </cell>
          <cell r="D1849" t="str">
            <v>hs</v>
          </cell>
          <cell r="E1849">
            <v>0.08</v>
          </cell>
          <cell r="F1849">
            <v>468.58057475324659</v>
          </cell>
          <cell r="G1849">
            <v>37.486445980259731</v>
          </cell>
          <cell r="H1849">
            <v>44044</v>
          </cell>
        </row>
        <row r="1850">
          <cell r="B1850" t="str">
            <v>I1317</v>
          </cell>
          <cell r="C1850" t="str">
            <v>Manta Con Film Bajo Piso 4,5Mm Acoustic - Isolant Rollo 25 M2</v>
          </cell>
          <cell r="D1850" t="str">
            <v>gl</v>
          </cell>
          <cell r="E1850">
            <v>0.04</v>
          </cell>
          <cell r="F1850">
            <v>1739.2562</v>
          </cell>
          <cell r="G1850">
            <v>69.570248000000007</v>
          </cell>
          <cell r="H1850">
            <v>44044</v>
          </cell>
        </row>
        <row r="1852">
          <cell r="A1852" t="str">
            <v>T1324</v>
          </cell>
          <cell r="C1852" t="str">
            <v>Lechada De Cemento Sobre Contrapiso</v>
          </cell>
          <cell r="D1852" t="str">
            <v>m2</v>
          </cell>
          <cell r="G1852">
            <v>113.84198332623376</v>
          </cell>
          <cell r="H1852">
            <v>44044</v>
          </cell>
          <cell r="I1852" t="str">
            <v>07 AISLACIONES</v>
          </cell>
        </row>
        <row r="1853">
          <cell r="B1853" t="str">
            <v>I1001</v>
          </cell>
          <cell r="C1853" t="str">
            <v>Cemento Portland X 50 Kg</v>
          </cell>
          <cell r="D1853" t="str">
            <v>kg</v>
          </cell>
          <cell r="E1853">
            <v>2.5500000000000003</v>
          </cell>
          <cell r="F1853">
            <v>10.3306</v>
          </cell>
          <cell r="G1853">
            <v>26.343030000000002</v>
          </cell>
          <cell r="H1853">
            <v>44044</v>
          </cell>
        </row>
        <row r="1854">
          <cell r="B1854" t="str">
            <v>I1002</v>
          </cell>
          <cell r="C1854" t="str">
            <v>Arena X M3 A Granel</v>
          </cell>
          <cell r="D1854" t="str">
            <v>m3</v>
          </cell>
          <cell r="E1854">
            <v>5.0000000000000001E-3</v>
          </cell>
          <cell r="F1854">
            <v>1446.2809999999999</v>
          </cell>
          <cell r="G1854">
            <v>7.2314049999999996</v>
          </cell>
          <cell r="H1854">
            <v>44044</v>
          </cell>
        </row>
        <row r="1855">
          <cell r="B1855" t="str">
            <v>I1004</v>
          </cell>
          <cell r="C1855" t="str">
            <v>Oficial</v>
          </cell>
          <cell r="D1855" t="str">
            <v>hs</v>
          </cell>
          <cell r="E1855">
            <v>0.08</v>
          </cell>
          <cell r="F1855">
            <v>534.76377932467528</v>
          </cell>
          <cell r="G1855">
            <v>42.781102345974027</v>
          </cell>
          <cell r="H1855">
            <v>44044</v>
          </cell>
        </row>
        <row r="1856">
          <cell r="B1856" t="str">
            <v>I1005</v>
          </cell>
          <cell r="C1856" t="str">
            <v>Ayudante</v>
          </cell>
          <cell r="D1856" t="str">
            <v>hs</v>
          </cell>
          <cell r="E1856">
            <v>0.08</v>
          </cell>
          <cell r="F1856">
            <v>468.58057475324659</v>
          </cell>
          <cell r="G1856">
            <v>37.486445980259731</v>
          </cell>
          <cell r="H1856">
            <v>44044</v>
          </cell>
        </row>
        <row r="1858">
          <cell r="A1858" t="str">
            <v>T1325</v>
          </cell>
          <cell r="C1858" t="str">
            <v xml:space="preserve">Contrapiso De Piedra Partida Sobre Losas (Espesor 5 Cm) + Bajopiso Aislante Tipo Acoustic 5 Mm </v>
          </cell>
          <cell r="D1858" t="str">
            <v>m2</v>
          </cell>
          <cell r="G1858">
            <v>859.42553795740264</v>
          </cell>
          <cell r="H1858">
            <v>44044</v>
          </cell>
          <cell r="I1858" t="str">
            <v>09 CONTRAPISOS</v>
          </cell>
        </row>
        <row r="1859">
          <cell r="B1859" t="str">
            <v>I1004</v>
          </cell>
          <cell r="C1859" t="str">
            <v>Oficial</v>
          </cell>
          <cell r="D1859" t="str">
            <v>hs</v>
          </cell>
          <cell r="E1859">
            <v>0.4</v>
          </cell>
          <cell r="F1859">
            <v>534.76377932467528</v>
          </cell>
          <cell r="G1859">
            <v>213.90551172987011</v>
          </cell>
          <cell r="H1859">
            <v>44044</v>
          </cell>
        </row>
        <row r="1860">
          <cell r="B1860" t="str">
            <v>I1005</v>
          </cell>
          <cell r="C1860" t="str">
            <v>Ayudante</v>
          </cell>
          <cell r="D1860" t="str">
            <v>hs</v>
          </cell>
          <cell r="E1860">
            <v>0.4</v>
          </cell>
          <cell r="F1860">
            <v>468.58057475324659</v>
          </cell>
          <cell r="G1860">
            <v>187.43222990129865</v>
          </cell>
          <cell r="H1860">
            <v>44044</v>
          </cell>
        </row>
        <row r="1861">
          <cell r="B1861" t="str">
            <v>I1009</v>
          </cell>
          <cell r="C1861" t="str">
            <v>Hormigon Elaborado H21</v>
          </cell>
          <cell r="D1861" t="str">
            <v>m3</v>
          </cell>
          <cell r="E1861">
            <v>0.05</v>
          </cell>
          <cell r="F1861">
            <v>6165</v>
          </cell>
          <cell r="G1861">
            <v>308.25</v>
          </cell>
          <cell r="H1861">
            <v>44044</v>
          </cell>
        </row>
        <row r="1862">
          <cell r="B1862" t="str">
            <v>I1314</v>
          </cell>
          <cell r="C1862" t="str">
            <v>Servicio De Bombeo</v>
          </cell>
          <cell r="D1862" t="str">
            <v>m3</v>
          </cell>
          <cell r="E1862">
            <v>0</v>
          </cell>
          <cell r="F1862">
            <v>280</v>
          </cell>
          <cell r="G1862">
            <v>0</v>
          </cell>
          <cell r="H1862">
            <v>44044</v>
          </cell>
          <cell r="I1862" t="str">
            <v>Definir para la obra</v>
          </cell>
        </row>
        <row r="1863">
          <cell r="B1863" t="str">
            <v>I1315</v>
          </cell>
          <cell r="C1863" t="str">
            <v>Traslado De Bomba</v>
          </cell>
          <cell r="D1863" t="str">
            <v>u</v>
          </cell>
          <cell r="E1863">
            <v>0</v>
          </cell>
          <cell r="F1863">
            <v>28000</v>
          </cell>
          <cell r="G1863">
            <v>0</v>
          </cell>
          <cell r="H1863">
            <v>44044</v>
          </cell>
          <cell r="I1863" t="str">
            <v>Definir para la obra</v>
          </cell>
        </row>
        <row r="1864">
          <cell r="B1864" t="str">
            <v>T1323</v>
          </cell>
          <cell r="C1864" t="str">
            <v>Aislación Bajo Piso, Manta 4,5 Mm, Acoustic Isolant</v>
          </cell>
          <cell r="D1864" t="str">
            <v>m2</v>
          </cell>
          <cell r="E1864">
            <v>1</v>
          </cell>
          <cell r="F1864">
            <v>149.83779632623379</v>
          </cell>
          <cell r="G1864">
            <v>149.83779632623379</v>
          </cell>
          <cell r="H1864">
            <v>44044</v>
          </cell>
        </row>
        <row r="1866">
          <cell r="A1866" t="str">
            <v>T1326</v>
          </cell>
          <cell r="C1866" t="str">
            <v>Contrapiso Con Pendiente En Azotea, Esp Min 7 Cm, Prom 15 Cm</v>
          </cell>
          <cell r="D1866" t="str">
            <v>m2</v>
          </cell>
          <cell r="G1866">
            <v>1232.3796845984414</v>
          </cell>
          <cell r="H1866">
            <v>44044</v>
          </cell>
          <cell r="I1866" t="str">
            <v>09 CONTRAPISOS</v>
          </cell>
        </row>
        <row r="1867">
          <cell r="B1867" t="str">
            <v>T1066</v>
          </cell>
          <cell r="C1867" t="str">
            <v>Hormigon Pobre Para Contrapisos 1/8:1:4:8  (Mat)</v>
          </cell>
          <cell r="D1867" t="str">
            <v>m3</v>
          </cell>
          <cell r="E1867">
            <v>0.15</v>
          </cell>
          <cell r="F1867">
            <v>3199.1427936</v>
          </cell>
          <cell r="G1867">
            <v>479.87141903999998</v>
          </cell>
          <cell r="H1867">
            <v>44044</v>
          </cell>
        </row>
        <row r="1868">
          <cell r="B1868" t="str">
            <v>T1288</v>
          </cell>
          <cell r="C1868" t="str">
            <v>Ejecución De Contrapiso Sobre Terreno Natural Esp 12 Cm (Mo)</v>
          </cell>
          <cell r="D1868" t="str">
            <v>m2</v>
          </cell>
          <cell r="E1868">
            <v>1.25</v>
          </cell>
          <cell r="F1868">
            <v>602.00661244675314</v>
          </cell>
          <cell r="G1868">
            <v>752.50826555844139</v>
          </cell>
          <cell r="H1868">
            <v>44044</v>
          </cell>
        </row>
        <row r="1870">
          <cell r="A1870" t="str">
            <v>T1327</v>
          </cell>
          <cell r="C1870" t="str">
            <v>Film De Polietileno 200 Micrones</v>
          </cell>
          <cell r="D1870" t="str">
            <v>m2</v>
          </cell>
          <cell r="G1870">
            <v>48.807121188116881</v>
          </cell>
          <cell r="H1870">
            <v>44044</v>
          </cell>
          <cell r="I1870" t="str">
            <v>07 AISLACIONES</v>
          </cell>
        </row>
        <row r="1871">
          <cell r="B1871" t="str">
            <v>I1004</v>
          </cell>
          <cell r="C1871" t="str">
            <v>Oficial</v>
          </cell>
          <cell r="D1871" t="str">
            <v>hs</v>
          </cell>
          <cell r="E1871">
            <v>0.04</v>
          </cell>
          <cell r="F1871">
            <v>534.76377932467528</v>
          </cell>
          <cell r="G1871">
            <v>21.390551172987013</v>
          </cell>
          <cell r="H1871">
            <v>44044</v>
          </cell>
          <cell r="I1871">
            <v>200</v>
          </cell>
        </row>
        <row r="1872">
          <cell r="B1872" t="str">
            <v>I1005</v>
          </cell>
          <cell r="C1872" t="str">
            <v>Ayudante</v>
          </cell>
          <cell r="D1872" t="str">
            <v>hs</v>
          </cell>
          <cell r="E1872">
            <v>0.04</v>
          </cell>
          <cell r="F1872">
            <v>468.58057475324659</v>
          </cell>
          <cell r="G1872">
            <v>18.743222990129865</v>
          </cell>
          <cell r="H1872">
            <v>44044</v>
          </cell>
        </row>
        <row r="1873">
          <cell r="B1873" t="str">
            <v>I1318</v>
          </cell>
          <cell r="C1873" t="str">
            <v>Film Polietileno Nylon Negro De 2X50Mts Espesor 200 Micrones</v>
          </cell>
          <cell r="D1873" t="str">
            <v>u</v>
          </cell>
          <cell r="E1873">
            <v>5.2500000000000003E-3</v>
          </cell>
          <cell r="F1873">
            <v>1652.0661</v>
          </cell>
          <cell r="G1873">
            <v>8.673347025</v>
          </cell>
          <cell r="H1873">
            <v>44044</v>
          </cell>
        </row>
        <row r="1875">
          <cell r="A1875" t="str">
            <v>T1328</v>
          </cell>
          <cell r="C1875" t="str">
            <v>Azotado Impermeable En Exteriores</v>
          </cell>
          <cell r="D1875" t="str">
            <v>m2</v>
          </cell>
          <cell r="G1875">
            <v>700.56401996805198</v>
          </cell>
          <cell r="H1875">
            <v>44044</v>
          </cell>
          <cell r="I1875" t="str">
            <v>08 REVOQUES</v>
          </cell>
        </row>
        <row r="1876">
          <cell r="B1876" t="str">
            <v>T1025</v>
          </cell>
          <cell r="C1876" t="str">
            <v>Mortero 1:3 (Mat)</v>
          </cell>
          <cell r="D1876" t="str">
            <v>m3</v>
          </cell>
          <cell r="E1876">
            <v>0.05</v>
          </cell>
          <cell r="F1876">
            <v>6787.2010500000006</v>
          </cell>
          <cell r="G1876">
            <v>339.36005250000005</v>
          </cell>
          <cell r="H1876">
            <v>44044</v>
          </cell>
        </row>
        <row r="1877">
          <cell r="B1877" t="str">
            <v>T1286</v>
          </cell>
          <cell r="C1877" t="str">
            <v>Ejecución De Revoque Impermeable Esp 5 Mm (Mo)</v>
          </cell>
          <cell r="D1877" t="str">
            <v>m2</v>
          </cell>
          <cell r="E1877">
            <v>1.2</v>
          </cell>
          <cell r="F1877">
            <v>301.00330622337657</v>
          </cell>
          <cell r="G1877">
            <v>361.20396746805187</v>
          </cell>
          <cell r="H1877">
            <v>44044</v>
          </cell>
        </row>
        <row r="1879">
          <cell r="A1879" t="str">
            <v>T1329</v>
          </cell>
          <cell r="C1879" t="str">
            <v>Aislación Térmica (Pintura Asfaltica + Film 15 Mm)</v>
          </cell>
          <cell r="D1879" t="str">
            <v>m2</v>
          </cell>
          <cell r="G1879">
            <v>474.29816458606848</v>
          </cell>
          <cell r="H1879">
            <v>43709</v>
          </cell>
          <cell r="I1879" t="str">
            <v>07 AISLACIONES</v>
          </cell>
        </row>
        <row r="1880">
          <cell r="B1880" t="str">
            <v>I1004</v>
          </cell>
          <cell r="C1880" t="str">
            <v>Oficial</v>
          </cell>
          <cell r="D1880" t="str">
            <v>hs</v>
          </cell>
          <cell r="E1880">
            <v>0.26666666666666666</v>
          </cell>
          <cell r="F1880">
            <v>534.76377932467528</v>
          </cell>
          <cell r="G1880">
            <v>142.60367448658008</v>
          </cell>
          <cell r="H1880">
            <v>44044</v>
          </cell>
          <cell r="I1880">
            <v>30</v>
          </cell>
        </row>
        <row r="1881">
          <cell r="B1881" t="str">
            <v>I1005</v>
          </cell>
          <cell r="C1881" t="str">
            <v>Ayudante</v>
          </cell>
          <cell r="D1881" t="str">
            <v>hs</v>
          </cell>
          <cell r="E1881">
            <v>0.26666666666666666</v>
          </cell>
          <cell r="F1881">
            <v>468.58057475324659</v>
          </cell>
          <cell r="G1881">
            <v>124.95481993419909</v>
          </cell>
          <cell r="H1881">
            <v>44044</v>
          </cell>
        </row>
        <row r="1882">
          <cell r="B1882" t="str">
            <v>I1189</v>
          </cell>
          <cell r="C1882" t="str">
            <v>Pintura Asfaltica X 20 Lts (8 A 12 M2/Litro/Mano)</v>
          </cell>
          <cell r="D1882" t="str">
            <v>lata</v>
          </cell>
          <cell r="E1882">
            <v>1.4999999999999999E-2</v>
          </cell>
          <cell r="F1882">
            <v>2377.6860000000001</v>
          </cell>
          <cell r="G1882">
            <v>35.665289999999999</v>
          </cell>
          <cell r="H1882">
            <v>44044</v>
          </cell>
          <cell r="I1882" t="str">
            <v>0,3 lts/m2</v>
          </cell>
        </row>
        <row r="1883">
          <cell r="B1883" t="str">
            <v>I1319</v>
          </cell>
          <cell r="C1883" t="str">
            <v>Membrana Aislante Espuma De Polietileno 15Mm Espesor</v>
          </cell>
          <cell r="D1883" t="str">
            <v>m2</v>
          </cell>
          <cell r="E1883">
            <v>1</v>
          </cell>
          <cell r="F1883">
            <v>171.07438016528926</v>
          </cell>
          <cell r="G1883">
            <v>171.07438016528926</v>
          </cell>
          <cell r="H1883">
            <v>43709</v>
          </cell>
        </row>
        <row r="1885">
          <cell r="A1885" t="str">
            <v>T1330</v>
          </cell>
          <cell r="C1885" t="str">
            <v>Aislación Hidraulica Bajo Solado (Pintura Asfaltica + Asfalto Modificado 1,5 Kg/M2 + Membrana Asfáltica)</v>
          </cell>
          <cell r="D1885" t="str">
            <v>m2</v>
          </cell>
          <cell r="G1885">
            <v>751.73278163116879</v>
          </cell>
          <cell r="H1885">
            <v>44044</v>
          </cell>
          <cell r="I1885" t="str">
            <v>07 AISLACIONES</v>
          </cell>
        </row>
        <row r="1886">
          <cell r="B1886" t="str">
            <v>I1004</v>
          </cell>
          <cell r="C1886" t="str">
            <v>Oficial</v>
          </cell>
          <cell r="D1886" t="str">
            <v>hs</v>
          </cell>
          <cell r="E1886">
            <v>0.4</v>
          </cell>
          <cell r="F1886">
            <v>534.76377932467528</v>
          </cell>
          <cell r="G1886">
            <v>213.90551172987011</v>
          </cell>
          <cell r="H1886">
            <v>44044</v>
          </cell>
          <cell r="I1886">
            <v>20</v>
          </cell>
        </row>
        <row r="1887">
          <cell r="B1887" t="str">
            <v>I1005</v>
          </cell>
          <cell r="C1887" t="str">
            <v>Ayudante</v>
          </cell>
          <cell r="D1887" t="str">
            <v>hs</v>
          </cell>
          <cell r="E1887">
            <v>0.4</v>
          </cell>
          <cell r="F1887">
            <v>468.58057475324659</v>
          </cell>
          <cell r="G1887">
            <v>187.43222990129865</v>
          </cell>
          <cell r="H1887">
            <v>44044</v>
          </cell>
        </row>
        <row r="1888">
          <cell r="B1888" t="str">
            <v>I1189</v>
          </cell>
          <cell r="C1888" t="str">
            <v>Pintura Asfaltica X 20 Lts (8 A 12 M2/Litro/Mano)</v>
          </cell>
          <cell r="D1888" t="str">
            <v>lata</v>
          </cell>
          <cell r="E1888">
            <v>0</v>
          </cell>
          <cell r="F1888">
            <v>2377.6860000000001</v>
          </cell>
          <cell r="G1888">
            <v>0</v>
          </cell>
          <cell r="H1888">
            <v>44044</v>
          </cell>
          <cell r="I1888" t="str">
            <v>0,3 litros/m2 (DICE-SOLO MANO DE OBRA)</v>
          </cell>
        </row>
        <row r="1889">
          <cell r="B1889" t="str">
            <v>I1320</v>
          </cell>
          <cell r="C1889" t="str">
            <v>Asfalto Modificado Megaflex X 10 Kg</v>
          </cell>
          <cell r="D1889" t="str">
            <v>u</v>
          </cell>
          <cell r="E1889">
            <v>0.15</v>
          </cell>
          <cell r="F1889">
            <v>1061.4214999999999</v>
          </cell>
          <cell r="G1889">
            <v>159.21322499999999</v>
          </cell>
          <cell r="H1889">
            <v>44044</v>
          </cell>
        </row>
        <row r="1890">
          <cell r="B1890" t="str">
            <v>I1321</v>
          </cell>
          <cell r="C1890" t="str">
            <v>Membrana Asfaltica Aluminio Emapi Max Flexible 40Kg W450 - Prestigio (10 M2)</v>
          </cell>
          <cell r="D1890" t="str">
            <v>u</v>
          </cell>
          <cell r="E1890">
            <v>0.11</v>
          </cell>
          <cell r="F1890">
            <v>1738.0165</v>
          </cell>
          <cell r="G1890">
            <v>191.181815</v>
          </cell>
          <cell r="H1890">
            <v>44044</v>
          </cell>
        </row>
        <row r="1892">
          <cell r="A1892" t="str">
            <v>T1331</v>
          </cell>
          <cell r="C1892" t="str">
            <v>Piso Articulado Hormigon Para Pasto</v>
          </cell>
          <cell r="D1892" t="str">
            <v>m2</v>
          </cell>
          <cell r="G1892">
            <v>1020.3460416311688</v>
          </cell>
          <cell r="H1892">
            <v>44044</v>
          </cell>
          <cell r="I1892" t="str">
            <v>11 PISOS</v>
          </cell>
        </row>
        <row r="1893">
          <cell r="B1893" t="str">
            <v>I1004</v>
          </cell>
          <cell r="C1893" t="str">
            <v>Oficial</v>
          </cell>
          <cell r="D1893" t="str">
            <v>hs</v>
          </cell>
          <cell r="E1893">
            <v>0.4</v>
          </cell>
          <cell r="F1893">
            <v>534.76377932467528</v>
          </cell>
          <cell r="G1893">
            <v>213.90551172987011</v>
          </cell>
          <cell r="H1893">
            <v>44044</v>
          </cell>
          <cell r="I1893">
            <v>20</v>
          </cell>
        </row>
        <row r="1894">
          <cell r="B1894" t="str">
            <v>I1005</v>
          </cell>
          <cell r="C1894" t="str">
            <v>Ayudante</v>
          </cell>
          <cell r="D1894" t="str">
            <v>hs</v>
          </cell>
          <cell r="E1894">
            <v>0.4</v>
          </cell>
          <cell r="F1894">
            <v>468.58057475324659</v>
          </cell>
          <cell r="G1894">
            <v>187.43222990129865</v>
          </cell>
          <cell r="H1894">
            <v>44044</v>
          </cell>
        </row>
        <row r="1895">
          <cell r="B1895" t="str">
            <v>I1322</v>
          </cell>
          <cell r="C1895" t="str">
            <v>Baldosones Green Block - Bloque Cesped X M2 Reforzado</v>
          </cell>
          <cell r="D1895" t="str">
            <v>m2</v>
          </cell>
          <cell r="E1895">
            <v>1</v>
          </cell>
          <cell r="F1895">
            <v>619.00829999999996</v>
          </cell>
          <cell r="G1895">
            <v>619.00829999999996</v>
          </cell>
          <cell r="H1895">
            <v>44044</v>
          </cell>
        </row>
        <row r="1897">
          <cell r="A1897" t="str">
            <v>T1332</v>
          </cell>
          <cell r="C1897" t="str">
            <v>Hormigon Peinado Vereda</v>
          </cell>
          <cell r="D1897" t="str">
            <v>m2</v>
          </cell>
          <cell r="G1897">
            <v>1594.3683415670594</v>
          </cell>
          <cell r="H1897">
            <v>44044</v>
          </cell>
          <cell r="I1897" t="str">
            <v>11 PISOS</v>
          </cell>
        </row>
        <row r="1898">
          <cell r="B1898" t="str">
            <v>I1004</v>
          </cell>
          <cell r="C1898" t="str">
            <v>Oficial</v>
          </cell>
          <cell r="D1898" t="str">
            <v>hs</v>
          </cell>
          <cell r="E1898">
            <v>0.32</v>
          </cell>
          <cell r="F1898">
            <v>534.76377932467528</v>
          </cell>
          <cell r="G1898">
            <v>171.12440938389611</v>
          </cell>
          <cell r="H1898">
            <v>44044</v>
          </cell>
          <cell r="I1898">
            <v>25</v>
          </cell>
        </row>
        <row r="1899">
          <cell r="B1899" t="str">
            <v>I1005</v>
          </cell>
          <cell r="C1899" t="str">
            <v>Ayudante</v>
          </cell>
          <cell r="D1899" t="str">
            <v>hs</v>
          </cell>
          <cell r="E1899">
            <v>0.64</v>
          </cell>
          <cell r="F1899">
            <v>468.58057475324659</v>
          </cell>
          <cell r="G1899">
            <v>299.89156784207785</v>
          </cell>
          <cell r="H1899">
            <v>44044</v>
          </cell>
          <cell r="I1899" t="str">
            <v>2 ayudantes</v>
          </cell>
        </row>
        <row r="1900">
          <cell r="B1900" t="str">
            <v>I1019</v>
          </cell>
          <cell r="C1900" t="str">
            <v>Hormigon Elaborado H30</v>
          </cell>
          <cell r="D1900" t="str">
            <v>m3</v>
          </cell>
          <cell r="E1900">
            <v>0.15</v>
          </cell>
          <cell r="F1900">
            <v>6320</v>
          </cell>
          <cell r="G1900">
            <v>948</v>
          </cell>
          <cell r="H1900">
            <v>44044</v>
          </cell>
        </row>
        <row r="1901">
          <cell r="B1901" t="str">
            <v>I1037</v>
          </cell>
          <cell r="C1901" t="str">
            <v>Malla 15X15 6Mm. (6X2.15Mts.) Q84</v>
          </cell>
          <cell r="D1901" t="str">
            <v>u</v>
          </cell>
          <cell r="E1901">
            <v>8.5271317829457377E-2</v>
          </cell>
          <cell r="F1901">
            <v>2056.4050000000002</v>
          </cell>
          <cell r="G1901">
            <v>175.35236434108532</v>
          </cell>
          <cell r="H1901">
            <v>44044</v>
          </cell>
        </row>
        <row r="1903">
          <cell r="A1903" t="str">
            <v>T1333</v>
          </cell>
          <cell r="C1903" t="str">
            <v>Piso De Hormigon Llaneado Esp 8 Cm Con Malla</v>
          </cell>
          <cell r="D1903" t="str">
            <v>m2</v>
          </cell>
          <cell r="G1903">
            <v>2645.289947401679</v>
          </cell>
          <cell r="H1903">
            <v>44044</v>
          </cell>
          <cell r="I1903" t="str">
            <v>11 PISOS</v>
          </cell>
        </row>
        <row r="1904">
          <cell r="B1904" t="str">
            <v>I1323</v>
          </cell>
          <cell r="C1904" t="str">
            <v>Piso De Hormigón Alisado Llaneado Mecánico (Subcontrato)</v>
          </cell>
          <cell r="D1904" t="str">
            <v>m2</v>
          </cell>
          <cell r="E1904">
            <v>1</v>
          </cell>
          <cell r="F1904">
            <v>950.41322314049592</v>
          </cell>
          <cell r="G1904">
            <v>950.41322314049592</v>
          </cell>
          <cell r="H1904">
            <v>44044</v>
          </cell>
        </row>
        <row r="1905">
          <cell r="B1905" t="str">
            <v>I1009</v>
          </cell>
          <cell r="C1905" t="str">
            <v>Hormigon Elaborado H21</v>
          </cell>
          <cell r="D1905" t="str">
            <v>m3</v>
          </cell>
          <cell r="E1905">
            <v>0.1</v>
          </cell>
          <cell r="F1905">
            <v>6165</v>
          </cell>
          <cell r="G1905">
            <v>616.5</v>
          </cell>
          <cell r="H1905">
            <v>44044</v>
          </cell>
        </row>
        <row r="1906">
          <cell r="B1906" t="str">
            <v>I1423</v>
          </cell>
          <cell r="C1906" t="str">
            <v>Malla 15X15 8 Mm 6 X 2.40 Mts. (14,4 M2)</v>
          </cell>
          <cell r="D1906" t="str">
            <v>u</v>
          </cell>
          <cell r="E1906">
            <v>7.6388888888888895E-2</v>
          </cell>
          <cell r="F1906">
            <v>7549.5868</v>
          </cell>
          <cell r="G1906">
            <v>576.70454722222223</v>
          </cell>
          <cell r="H1906">
            <v>44044</v>
          </cell>
        </row>
        <row r="1907">
          <cell r="B1907" t="str">
            <v>I1004</v>
          </cell>
          <cell r="C1907" t="str">
            <v>Oficial</v>
          </cell>
          <cell r="D1907" t="str">
            <v>hs</v>
          </cell>
          <cell r="E1907">
            <v>0.5</v>
          </cell>
          <cell r="F1907">
            <v>534.76377932467528</v>
          </cell>
          <cell r="G1907">
            <v>267.38188966233764</v>
          </cell>
          <cell r="H1907">
            <v>44044</v>
          </cell>
        </row>
        <row r="1908">
          <cell r="B1908" t="str">
            <v>I1005</v>
          </cell>
          <cell r="C1908" t="str">
            <v>Ayudante</v>
          </cell>
          <cell r="D1908" t="str">
            <v>hs</v>
          </cell>
          <cell r="E1908">
            <v>0.5</v>
          </cell>
          <cell r="F1908">
            <v>468.58057475324659</v>
          </cell>
          <cell r="G1908">
            <v>234.2902873766233</v>
          </cell>
          <cell r="H1908">
            <v>44044</v>
          </cell>
        </row>
        <row r="1910">
          <cell r="A1910" t="str">
            <v>T1334</v>
          </cell>
          <cell r="C1910" t="str">
            <v>Terrazo Diseno A Medida</v>
          </cell>
          <cell r="D1910" t="str">
            <v>m2</v>
          </cell>
          <cell r="G1910">
            <v>0</v>
          </cell>
          <cell r="H1910">
            <v>44044</v>
          </cell>
          <cell r="I1910" t="str">
            <v>11 PISOS</v>
          </cell>
        </row>
        <row r="1911">
          <cell r="B1911" t="str">
            <v>I1004</v>
          </cell>
          <cell r="C1911" t="str">
            <v>Oficial</v>
          </cell>
          <cell r="D1911" t="str">
            <v>hs</v>
          </cell>
          <cell r="E1911">
            <v>0</v>
          </cell>
          <cell r="F1911">
            <v>534.76377932467528</v>
          </cell>
          <cell r="G1911">
            <v>0</v>
          </cell>
          <cell r="H1911">
            <v>44044</v>
          </cell>
        </row>
        <row r="1912">
          <cell r="B1912" t="str">
            <v>I1005</v>
          </cell>
          <cell r="C1912" t="str">
            <v>Ayudante</v>
          </cell>
          <cell r="D1912" t="str">
            <v>hs</v>
          </cell>
          <cell r="E1912">
            <v>0</v>
          </cell>
          <cell r="F1912">
            <v>468.58057475324659</v>
          </cell>
          <cell r="G1912">
            <v>0</v>
          </cell>
          <cell r="H1912">
            <v>44044</v>
          </cell>
        </row>
        <row r="1914">
          <cell r="A1914" t="str">
            <v>T1335</v>
          </cell>
          <cell r="C1914" t="str">
            <v>Piso Vinilico Simil Madera. Easy Clip. Roble Claro. Lvt. 5.5Mm</v>
          </cell>
          <cell r="D1914" t="str">
            <v>m2</v>
          </cell>
          <cell r="G1914">
            <v>805.97537402597391</v>
          </cell>
          <cell r="H1914">
            <v>44044</v>
          </cell>
          <cell r="I1914" t="str">
            <v>11 PISOS</v>
          </cell>
        </row>
        <row r="1915">
          <cell r="B1915" t="str">
            <v>I1004</v>
          </cell>
          <cell r="C1915" t="str">
            <v>Oficial</v>
          </cell>
          <cell r="D1915" t="str">
            <v>hs</v>
          </cell>
          <cell r="E1915">
            <v>0.33333333333333331</v>
          </cell>
          <cell r="F1915">
            <v>534.76377932467528</v>
          </cell>
          <cell r="G1915">
            <v>178.25459310822509</v>
          </cell>
          <cell r="H1915">
            <v>44044</v>
          </cell>
          <cell r="I1915">
            <v>24</v>
          </cell>
        </row>
        <row r="1916">
          <cell r="B1916" t="str">
            <v>I1005</v>
          </cell>
          <cell r="C1916" t="str">
            <v>Ayudante</v>
          </cell>
          <cell r="D1916" t="str">
            <v>hs</v>
          </cell>
          <cell r="E1916">
            <v>0.33333333333333331</v>
          </cell>
          <cell r="F1916">
            <v>468.58057475324659</v>
          </cell>
          <cell r="G1916">
            <v>156.19352491774885</v>
          </cell>
          <cell r="H1916">
            <v>44044</v>
          </cell>
        </row>
        <row r="1917">
          <cell r="B1917" t="str">
            <v>I1324</v>
          </cell>
          <cell r="C1917" t="str">
            <v>Piso Vinilico Spc Pvc Alto Transito Click 4 Mm Simil Madera</v>
          </cell>
          <cell r="D1917" t="str">
            <v>m2</v>
          </cell>
          <cell r="E1917">
            <v>1.02</v>
          </cell>
          <cell r="F1917">
            <v>336.69420000000002</v>
          </cell>
          <cell r="G1917">
            <v>343.42808400000001</v>
          </cell>
          <cell r="H1917">
            <v>44044</v>
          </cell>
        </row>
        <row r="1918">
          <cell r="B1918" t="str">
            <v>I1420</v>
          </cell>
          <cell r="C1918" t="str">
            <v>Masa Niveladora X 35 Kg (Rinde 25 M2)</v>
          </cell>
          <cell r="D1918" t="str">
            <v>u</v>
          </cell>
          <cell r="E1918">
            <v>0.04</v>
          </cell>
          <cell r="F1918">
            <v>3202.4793</v>
          </cell>
          <cell r="G1918">
            <v>128.09917200000001</v>
          </cell>
          <cell r="H1918">
            <v>44044</v>
          </cell>
        </row>
        <row r="1920">
          <cell r="A1920" t="str">
            <v>T1336</v>
          </cell>
          <cell r="C1920" t="str">
            <v>Piso Tecnico Elevado 20Cm</v>
          </cell>
          <cell r="D1920" t="str">
            <v>m2</v>
          </cell>
          <cell r="G1920">
            <v>0</v>
          </cell>
          <cell r="H1920">
            <v>44044</v>
          </cell>
          <cell r="I1920" t="str">
            <v>11 PISOS</v>
          </cell>
        </row>
        <row r="1921">
          <cell r="B1921" t="str">
            <v>I1004</v>
          </cell>
          <cell r="C1921" t="str">
            <v>Oficial</v>
          </cell>
          <cell r="D1921" t="str">
            <v>hs</v>
          </cell>
          <cell r="E1921">
            <v>0</v>
          </cell>
          <cell r="F1921">
            <v>534.76377932467528</v>
          </cell>
          <cell r="G1921">
            <v>0</v>
          </cell>
          <cell r="H1921">
            <v>44044</v>
          </cell>
        </row>
        <row r="1922">
          <cell r="B1922" t="str">
            <v>I1005</v>
          </cell>
          <cell r="C1922" t="str">
            <v>Ayudante</v>
          </cell>
          <cell r="D1922" t="str">
            <v>hs</v>
          </cell>
          <cell r="E1922">
            <v>0</v>
          </cell>
          <cell r="F1922">
            <v>468.58057475324659</v>
          </cell>
          <cell r="G1922">
            <v>0</v>
          </cell>
          <cell r="H1922">
            <v>44044</v>
          </cell>
        </row>
        <row r="1924">
          <cell r="A1924" t="str">
            <v>T1337</v>
          </cell>
          <cell r="C1924" t="str">
            <v>Porcelanato Ilva Soho Lounge 60X60 (Solo Colocación)</v>
          </cell>
          <cell r="D1924" t="str">
            <v>m2</v>
          </cell>
          <cell r="G1924">
            <v>753.09549184155844</v>
          </cell>
          <cell r="H1924">
            <v>44044</v>
          </cell>
          <cell r="I1924" t="str">
            <v>11 PISOS</v>
          </cell>
        </row>
        <row r="1925">
          <cell r="B1925" t="str">
            <v>I1040</v>
          </cell>
          <cell r="C1925" t="str">
            <v>Klaukol Impermeable Fluido X 30Kg</v>
          </cell>
          <cell r="D1925" t="str">
            <v>bolsa</v>
          </cell>
          <cell r="E1925">
            <v>0.2</v>
          </cell>
          <cell r="F1925">
            <v>593.38840000000005</v>
          </cell>
          <cell r="G1925">
            <v>118.67768000000001</v>
          </cell>
          <cell r="H1925">
            <v>44044</v>
          </cell>
          <cell r="I1925" t="str">
            <v>6 KG/M2</v>
          </cell>
        </row>
        <row r="1926">
          <cell r="B1926" t="str">
            <v>I1042</v>
          </cell>
          <cell r="C1926" t="str">
            <v>Klaukol Pastina P/Porcel.Gris Plomo X 5 Kg.</v>
          </cell>
          <cell r="D1926" t="str">
            <v>bolsa</v>
          </cell>
          <cell r="E1926">
            <v>0.11000000000000001</v>
          </cell>
          <cell r="F1926">
            <v>825.61980000000005</v>
          </cell>
          <cell r="G1926">
            <v>90.818178000000017</v>
          </cell>
          <cell r="H1926">
            <v>44044</v>
          </cell>
          <cell r="I1926" t="str">
            <v>0,55 KG/M2</v>
          </cell>
        </row>
        <row r="1927">
          <cell r="B1927" t="str">
            <v>I1084</v>
          </cell>
          <cell r="C1927" t="str">
            <v>Separadores 5.0 Mm Juntas Exactas Porcelanato Piso Ceramicos (100 Un)</v>
          </cell>
          <cell r="D1927" t="str">
            <v>u</v>
          </cell>
          <cell r="E1927">
            <v>0.05</v>
          </cell>
          <cell r="F1927">
            <v>169.65289999999999</v>
          </cell>
          <cell r="G1927">
            <v>8.4826449999999998</v>
          </cell>
          <cell r="H1927">
            <v>44044</v>
          </cell>
        </row>
        <row r="1928">
          <cell r="B1928" t="str">
            <v>I1004</v>
          </cell>
          <cell r="C1928" t="str">
            <v>Oficial</v>
          </cell>
          <cell r="D1928" t="str">
            <v>hs</v>
          </cell>
          <cell r="E1928">
            <v>0.53333333333333333</v>
          </cell>
          <cell r="F1928">
            <v>534.76377932467528</v>
          </cell>
          <cell r="G1928">
            <v>285.20734897316015</v>
          </cell>
          <cell r="H1928">
            <v>44044</v>
          </cell>
          <cell r="I1928">
            <v>15</v>
          </cell>
        </row>
        <row r="1929">
          <cell r="B1929" t="str">
            <v>I1005</v>
          </cell>
          <cell r="C1929" t="str">
            <v>Ayudante</v>
          </cell>
          <cell r="D1929" t="str">
            <v>hs</v>
          </cell>
          <cell r="E1929">
            <v>0.53333333333333333</v>
          </cell>
          <cell r="F1929">
            <v>468.58057475324659</v>
          </cell>
          <cell r="G1929">
            <v>249.90963986839819</v>
          </cell>
          <cell r="H1929">
            <v>44044</v>
          </cell>
        </row>
        <row r="1931">
          <cell r="A1931" t="str">
            <v>T1338</v>
          </cell>
          <cell r="C1931" t="str">
            <v>Porcellanato Rectificado Exterior Park Grey 59.3X119 Ceramico San Lorenzo (Solo Colocación)</v>
          </cell>
          <cell r="D1931" t="str">
            <v>m2</v>
          </cell>
          <cell r="G1931">
            <v>708.00142403896098</v>
          </cell>
          <cell r="H1931">
            <v>44044</v>
          </cell>
          <cell r="I1931" t="str">
            <v>11 PISOS</v>
          </cell>
        </row>
        <row r="1932">
          <cell r="B1932" t="str">
            <v>I1040</v>
          </cell>
          <cell r="C1932" t="str">
            <v>Klaukol Impermeable Fluido X 30Kg</v>
          </cell>
          <cell r="D1932" t="str">
            <v>bolsa</v>
          </cell>
          <cell r="E1932">
            <v>0.2</v>
          </cell>
          <cell r="F1932">
            <v>593.38840000000005</v>
          </cell>
          <cell r="G1932">
            <v>118.67768000000001</v>
          </cell>
          <cell r="H1932">
            <v>44044</v>
          </cell>
          <cell r="I1932" t="str">
            <v>6 KG/M2</v>
          </cell>
        </row>
        <row r="1933">
          <cell r="B1933" t="str">
            <v>I1042</v>
          </cell>
          <cell r="C1933" t="str">
            <v>Klaukol Pastina P/Porcel.Gris Plomo X 5 Kg.</v>
          </cell>
          <cell r="D1933" t="str">
            <v>bolsa</v>
          </cell>
          <cell r="E1933">
            <v>0.1</v>
          </cell>
          <cell r="F1933">
            <v>825.61980000000005</v>
          </cell>
          <cell r="G1933">
            <v>82.561980000000005</v>
          </cell>
          <cell r="H1933">
            <v>44044</v>
          </cell>
          <cell r="I1933" t="str">
            <v>0,55 KG/M2</v>
          </cell>
        </row>
        <row r="1934">
          <cell r="B1934" t="str">
            <v>I1084</v>
          </cell>
          <cell r="C1934" t="str">
            <v>Separadores 5.0 Mm Juntas Exactas Porcelanato Piso Ceramicos (100 Un)</v>
          </cell>
          <cell r="D1934" t="str">
            <v>u</v>
          </cell>
          <cell r="E1934">
            <v>0.03</v>
          </cell>
          <cell r="F1934">
            <v>169.65289999999999</v>
          </cell>
          <cell r="G1934">
            <v>5.0895869999999999</v>
          </cell>
          <cell r="H1934">
            <v>44044</v>
          </cell>
        </row>
        <row r="1935">
          <cell r="B1935" t="str">
            <v>I1004</v>
          </cell>
          <cell r="C1935" t="str">
            <v>Oficial</v>
          </cell>
          <cell r="D1935" t="str">
            <v>hs</v>
          </cell>
          <cell r="E1935">
            <v>0.5</v>
          </cell>
          <cell r="F1935">
            <v>534.76377932467528</v>
          </cell>
          <cell r="G1935">
            <v>267.38188966233764</v>
          </cell>
          <cell r="H1935">
            <v>44044</v>
          </cell>
          <cell r="I1935">
            <v>16</v>
          </cell>
        </row>
        <row r="1936">
          <cell r="B1936" t="str">
            <v>I1005</v>
          </cell>
          <cell r="C1936" t="str">
            <v>Ayudante</v>
          </cell>
          <cell r="D1936" t="str">
            <v>hs</v>
          </cell>
          <cell r="E1936">
            <v>0.5</v>
          </cell>
          <cell r="F1936">
            <v>468.58057475324659</v>
          </cell>
          <cell r="G1936">
            <v>234.2902873766233</v>
          </cell>
          <cell r="H1936">
            <v>44044</v>
          </cell>
        </row>
        <row r="1938">
          <cell r="A1938" t="str">
            <v>T1339</v>
          </cell>
          <cell r="C1938" t="str">
            <v>Carpeta De Cemento Con Pintura Epoxi</v>
          </cell>
          <cell r="D1938" t="str">
            <v>m2</v>
          </cell>
          <cell r="G1938">
            <v>1093.5382841486085</v>
          </cell>
          <cell r="H1938">
            <v>44044</v>
          </cell>
          <cell r="I1938" t="str">
            <v>11 PISOS</v>
          </cell>
        </row>
        <row r="1939">
          <cell r="B1939" t="str">
            <v>T1025</v>
          </cell>
          <cell r="C1939" t="str">
            <v>Mortero 1:3 (Mat)</v>
          </cell>
          <cell r="D1939" t="str">
            <v>m3</v>
          </cell>
          <cell r="E1939">
            <v>0.03</v>
          </cell>
          <cell r="F1939">
            <v>6787.2010500000006</v>
          </cell>
          <cell r="G1939">
            <v>203.61603150000002</v>
          </cell>
          <cell r="H1939">
            <v>44044</v>
          </cell>
        </row>
        <row r="1940">
          <cell r="B1940" t="str">
            <v>T1291</v>
          </cell>
          <cell r="C1940" t="str">
            <v>Ejecución De Carpeta Esp 2 Cm (Mo)</v>
          </cell>
          <cell r="D1940" t="str">
            <v>m2</v>
          </cell>
          <cell r="E1940">
            <v>1.1000000000000001</v>
          </cell>
          <cell r="F1940">
            <v>501.67217703896097</v>
          </cell>
          <cell r="G1940">
            <v>551.83939474285705</v>
          </cell>
          <cell r="H1940">
            <v>44044</v>
          </cell>
        </row>
        <row r="1941">
          <cell r="B1941" t="str">
            <v>I1327</v>
          </cell>
          <cell r="C1941" t="str">
            <v>Resina Epoxi Autonivelante Porcelanato Liquido Clear Sistema 6500 Cristal X 3,78 Lts (Rinde 7 M2 La Lata)</v>
          </cell>
          <cell r="D1941" t="str">
            <v>u</v>
          </cell>
          <cell r="E1941">
            <v>3.779289493575208E-2</v>
          </cell>
          <cell r="F1941">
            <v>6115.7025000000003</v>
          </cell>
          <cell r="G1941">
            <v>231.13010204081635</v>
          </cell>
          <cell r="H1941">
            <v>44044</v>
          </cell>
        </row>
        <row r="1942">
          <cell r="B1942" t="str">
            <v>I1004</v>
          </cell>
          <cell r="C1942" t="str">
            <v>Oficial</v>
          </cell>
          <cell r="D1942" t="str">
            <v>hs</v>
          </cell>
          <cell r="E1942">
            <v>0.2</v>
          </cell>
          <cell r="F1942">
            <v>534.76377932467528</v>
          </cell>
          <cell r="G1942">
            <v>106.95275586493506</v>
          </cell>
          <cell r="H1942">
            <v>44044</v>
          </cell>
        </row>
        <row r="1944">
          <cell r="A1944" t="str">
            <v>T1340</v>
          </cell>
          <cell r="C1944" t="str">
            <v>Alfombra Modular Kalpakian 50X50 Alto Transito. Base Rigida</v>
          </cell>
          <cell r="D1944" t="str">
            <v>m2</v>
          </cell>
          <cell r="G1944">
            <v>3192.140376034632</v>
          </cell>
          <cell r="H1944">
            <v>44044</v>
          </cell>
          <cell r="I1944" t="str">
            <v>11 PISOS</v>
          </cell>
        </row>
        <row r="1945">
          <cell r="B1945" t="str">
            <v>I1004</v>
          </cell>
          <cell r="C1945" t="str">
            <v>Oficial</v>
          </cell>
          <cell r="D1945" t="str">
            <v>hs</v>
          </cell>
          <cell r="E1945">
            <v>0.44444444444444442</v>
          </cell>
          <cell r="F1945">
            <v>534.76377932467528</v>
          </cell>
          <cell r="G1945">
            <v>237.67279081096677</v>
          </cell>
          <cell r="H1945">
            <v>44044</v>
          </cell>
          <cell r="I1945">
            <v>18</v>
          </cell>
        </row>
        <row r="1946">
          <cell r="B1946" t="str">
            <v>I1005</v>
          </cell>
          <cell r="C1946" t="str">
            <v>Ayudante</v>
          </cell>
          <cell r="D1946" t="str">
            <v>hs</v>
          </cell>
          <cell r="E1946">
            <v>0.44444444444444442</v>
          </cell>
          <cell r="F1946">
            <v>468.58057475324659</v>
          </cell>
          <cell r="G1946">
            <v>208.25803322366514</v>
          </cell>
          <cell r="H1946">
            <v>44044</v>
          </cell>
        </row>
        <row r="1947">
          <cell r="B1947" t="str">
            <v>I1328</v>
          </cell>
          <cell r="C1947" t="str">
            <v xml:space="preserve">Alfombra Modular </v>
          </cell>
          <cell r="D1947" t="str">
            <v>m2</v>
          </cell>
          <cell r="E1947">
            <v>1.05</v>
          </cell>
          <cell r="F1947">
            <v>2546.1736000000001</v>
          </cell>
          <cell r="G1947">
            <v>2673.4822800000002</v>
          </cell>
          <cell r="H1947">
            <v>44044</v>
          </cell>
        </row>
        <row r="1948">
          <cell r="B1948" t="str">
            <v>I1329</v>
          </cell>
          <cell r="C1948" t="str">
            <v>Adhesivo De Alfombra 4024 Isepel 4Kg Star Deco (Rinde 25 M2)</v>
          </cell>
          <cell r="D1948" t="str">
            <v>u</v>
          </cell>
          <cell r="E1948">
            <v>0.04</v>
          </cell>
          <cell r="F1948">
            <v>1818.1818000000001</v>
          </cell>
          <cell r="G1948">
            <v>72.727271999999999</v>
          </cell>
          <cell r="H1948">
            <v>44044</v>
          </cell>
        </row>
        <row r="1950">
          <cell r="A1950" t="str">
            <v>T1341</v>
          </cell>
          <cell r="C1950" t="str">
            <v>Topes Estacionamiento</v>
          </cell>
          <cell r="D1950" t="str">
            <v>un</v>
          </cell>
          <cell r="G1950">
            <v>941.11219442077925</v>
          </cell>
          <cell r="H1950">
            <v>44044</v>
          </cell>
          <cell r="I1950" t="str">
            <v>11 PISOS</v>
          </cell>
        </row>
        <row r="1951">
          <cell r="B1951" t="str">
            <v>I1004</v>
          </cell>
          <cell r="C1951" t="str">
            <v>Oficial</v>
          </cell>
          <cell r="D1951" t="str">
            <v>hs</v>
          </cell>
          <cell r="E1951">
            <v>0.26666666666666666</v>
          </cell>
          <cell r="F1951">
            <v>534.76377932467528</v>
          </cell>
          <cell r="G1951">
            <v>142.60367448658008</v>
          </cell>
          <cell r="H1951">
            <v>44044</v>
          </cell>
          <cell r="I1951">
            <v>30</v>
          </cell>
        </row>
        <row r="1952">
          <cell r="B1952" t="str">
            <v>I1005</v>
          </cell>
          <cell r="C1952" t="str">
            <v>Ayudante</v>
          </cell>
          <cell r="D1952" t="str">
            <v>hs</v>
          </cell>
          <cell r="E1952">
            <v>0.26666666666666666</v>
          </cell>
          <cell r="F1952">
            <v>468.58057475324659</v>
          </cell>
          <cell r="G1952">
            <v>124.95481993419909</v>
          </cell>
          <cell r="H1952">
            <v>44044</v>
          </cell>
        </row>
        <row r="1953">
          <cell r="B1953" t="str">
            <v>I1330</v>
          </cell>
          <cell r="C1953" t="str">
            <v>Tope Estacionamiento Super Reflectivo Garage Alta Densidad</v>
          </cell>
          <cell r="D1953" t="str">
            <v>u</v>
          </cell>
          <cell r="E1953">
            <v>1</v>
          </cell>
          <cell r="F1953">
            <v>673.55370000000005</v>
          </cell>
          <cell r="G1953">
            <v>673.55370000000005</v>
          </cell>
          <cell r="H1953">
            <v>44044</v>
          </cell>
        </row>
        <row r="1955">
          <cell r="A1955" t="str">
            <v>T1342</v>
          </cell>
          <cell r="C1955" t="str">
            <v>T 3: (30Cm) Ladrillo Comun Medianera</v>
          </cell>
          <cell r="D1955" t="str">
            <v>m2</v>
          </cell>
          <cell r="G1955">
            <v>3912.869051120389</v>
          </cell>
          <cell r="H1955">
            <v>44044</v>
          </cell>
          <cell r="I1955" t="str">
            <v>06 MAMPOSTERÍA, Y OTROS CERRAMIENTOS</v>
          </cell>
        </row>
        <row r="1956">
          <cell r="B1956" t="str">
            <v>I1003</v>
          </cell>
          <cell r="C1956" t="str">
            <v>Ladrillo Comun</v>
          </cell>
          <cell r="D1956" t="str">
            <v>u</v>
          </cell>
          <cell r="E1956">
            <v>120</v>
          </cell>
          <cell r="F1956">
            <v>7.4379999999999997</v>
          </cell>
          <cell r="G1956">
            <v>892.56</v>
          </cell>
          <cell r="H1956">
            <v>44044</v>
          </cell>
        </row>
        <row r="1957">
          <cell r="B1957" t="str">
            <v>T1022</v>
          </cell>
          <cell r="C1957" t="str">
            <v>Mortero 1/4:1:4 (Mat)</v>
          </cell>
          <cell r="D1957" t="str">
            <v>m3</v>
          </cell>
          <cell r="E1957">
            <v>7.0000000000000007E-2</v>
          </cell>
          <cell r="F1957">
            <v>4446.8470729999999</v>
          </cell>
          <cell r="G1957">
            <v>311.27929511000002</v>
          </cell>
          <cell r="H1957">
            <v>44044</v>
          </cell>
        </row>
        <row r="1958">
          <cell r="B1958" t="str">
            <v>I1004</v>
          </cell>
          <cell r="C1958" t="str">
            <v>Oficial</v>
          </cell>
          <cell r="D1958" t="str">
            <v>hs</v>
          </cell>
          <cell r="E1958">
            <v>2.6999999999999997</v>
          </cell>
          <cell r="F1958">
            <v>534.76377932467528</v>
          </cell>
          <cell r="G1958">
            <v>1443.8622041766232</v>
          </cell>
          <cell r="H1958">
            <v>44044</v>
          </cell>
        </row>
        <row r="1959">
          <cell r="B1959" t="str">
            <v>I1005</v>
          </cell>
          <cell r="C1959" t="str">
            <v>Ayudante</v>
          </cell>
          <cell r="D1959" t="str">
            <v>hs</v>
          </cell>
          <cell r="E1959">
            <v>2.6999999999999997</v>
          </cell>
          <cell r="F1959">
            <v>468.58057475324659</v>
          </cell>
          <cell r="G1959">
            <v>1265.1675518337656</v>
          </cell>
          <cell r="H1959">
            <v>44044</v>
          </cell>
        </row>
        <row r="1961">
          <cell r="A1961" t="str">
            <v>T1343</v>
          </cell>
          <cell r="C1961" t="str">
            <v>Colocacion De Aberturas Metalicas</v>
          </cell>
          <cell r="D1961" t="str">
            <v>m2</v>
          </cell>
          <cell r="G1961">
            <v>1003.3443540779219</v>
          </cell>
          <cell r="H1961">
            <v>44044</v>
          </cell>
          <cell r="I1961" t="str">
            <v>06 MAMPOSTERÍA, Y OTROS CERRAMIENTOS</v>
          </cell>
        </row>
        <row r="1962">
          <cell r="B1962" t="str">
            <v>I1004</v>
          </cell>
          <cell r="C1962" t="str">
            <v>Oficial</v>
          </cell>
          <cell r="D1962" t="str">
            <v>hs</v>
          </cell>
          <cell r="E1962">
            <v>1</v>
          </cell>
          <cell r="F1962">
            <v>534.76377932467528</v>
          </cell>
          <cell r="G1962">
            <v>534.76377932467528</v>
          </cell>
          <cell r="H1962">
            <v>44044</v>
          </cell>
        </row>
        <row r="1963">
          <cell r="B1963" t="str">
            <v>I1005</v>
          </cell>
          <cell r="C1963" t="str">
            <v>Ayudante</v>
          </cell>
          <cell r="D1963" t="str">
            <v>hs</v>
          </cell>
          <cell r="E1963">
            <v>1</v>
          </cell>
          <cell r="F1963">
            <v>468.58057475324659</v>
          </cell>
          <cell r="G1963">
            <v>468.58057475324659</v>
          </cell>
          <cell r="H1963">
            <v>44044</v>
          </cell>
        </row>
        <row r="1965">
          <cell r="A1965" t="str">
            <v>T1344</v>
          </cell>
          <cell r="C1965" t="str">
            <v>Colocacion De Barandas Metalicas</v>
          </cell>
          <cell r="D1965" t="str">
            <v>ml</v>
          </cell>
          <cell r="E1965">
            <v>16</v>
          </cell>
          <cell r="G1965">
            <v>501.67217703896097</v>
          </cell>
          <cell r="H1965">
            <v>44044</v>
          </cell>
          <cell r="I1965" t="str">
            <v>06 MAMPOSTERÍA, Y OTROS CERRAMIENTOS</v>
          </cell>
        </row>
        <row r="1966">
          <cell r="B1966" t="str">
            <v>I1004</v>
          </cell>
          <cell r="C1966" t="str">
            <v>Oficial</v>
          </cell>
          <cell r="D1966" t="str">
            <v>hs</v>
          </cell>
          <cell r="E1966">
            <v>0.5</v>
          </cell>
          <cell r="F1966">
            <v>534.76377932467528</v>
          </cell>
          <cell r="G1966">
            <v>267.38188966233764</v>
          </cell>
          <cell r="H1966">
            <v>44044</v>
          </cell>
          <cell r="I1966" t="str">
            <v>ejecuta 16 ml en 8 hs</v>
          </cell>
        </row>
        <row r="1967">
          <cell r="B1967" t="str">
            <v>I1005</v>
          </cell>
          <cell r="C1967" t="str">
            <v>Ayudante</v>
          </cell>
          <cell r="D1967" t="str">
            <v>hs</v>
          </cell>
          <cell r="E1967">
            <v>0.5</v>
          </cell>
          <cell r="F1967">
            <v>468.58057475324659</v>
          </cell>
          <cell r="G1967">
            <v>234.2902873766233</v>
          </cell>
          <cell r="H1967">
            <v>44044</v>
          </cell>
        </row>
        <row r="1969">
          <cell r="A1969" t="str">
            <v>T1345</v>
          </cell>
          <cell r="C1969" t="str">
            <v xml:space="preserve">Conductos De Ventilacion </v>
          </cell>
          <cell r="D1969" t="str">
            <v>ml</v>
          </cell>
          <cell r="G1969">
            <v>1003.3443540779219</v>
          </cell>
          <cell r="H1969">
            <v>44044</v>
          </cell>
          <cell r="I1969" t="str">
            <v>06 MAMPOSTERÍA, Y OTROS CERRAMIENTOS</v>
          </cell>
        </row>
        <row r="1970">
          <cell r="B1970" t="str">
            <v>I1004</v>
          </cell>
          <cell r="C1970" t="str">
            <v>Oficial</v>
          </cell>
          <cell r="D1970" t="str">
            <v>hs</v>
          </cell>
          <cell r="E1970">
            <v>1</v>
          </cell>
          <cell r="F1970">
            <v>534.76377932467528</v>
          </cell>
          <cell r="G1970">
            <v>534.76377932467528</v>
          </cell>
          <cell r="H1970">
            <v>44044</v>
          </cell>
          <cell r="I1970">
            <v>8</v>
          </cell>
        </row>
        <row r="1971">
          <cell r="B1971" t="str">
            <v>I1005</v>
          </cell>
          <cell r="C1971" t="str">
            <v>Ayudante</v>
          </cell>
          <cell r="D1971" t="str">
            <v>hs</v>
          </cell>
          <cell r="E1971">
            <v>1</v>
          </cell>
          <cell r="F1971">
            <v>468.58057475324659</v>
          </cell>
          <cell r="G1971">
            <v>468.58057475324659</v>
          </cell>
          <cell r="H1971">
            <v>44044</v>
          </cell>
        </row>
        <row r="1973">
          <cell r="A1973" t="str">
            <v>T1346</v>
          </cell>
          <cell r="C1973" t="str">
            <v>Colocacion De Mesada</v>
          </cell>
          <cell r="D1973" t="str">
            <v>gl</v>
          </cell>
          <cell r="G1973">
            <v>2006.6887081558439</v>
          </cell>
          <cell r="H1973">
            <v>44044</v>
          </cell>
          <cell r="I1973" t="str">
            <v>46 MESADAS</v>
          </cell>
        </row>
        <row r="1974">
          <cell r="B1974" t="str">
            <v>I1004</v>
          </cell>
          <cell r="C1974" t="str">
            <v>Oficial</v>
          </cell>
          <cell r="D1974" t="str">
            <v>hs</v>
          </cell>
          <cell r="E1974">
            <v>2</v>
          </cell>
          <cell r="F1974">
            <v>534.76377932467528</v>
          </cell>
          <cell r="G1974">
            <v>1069.5275586493506</v>
          </cell>
          <cell r="H1974">
            <v>44044</v>
          </cell>
        </row>
        <row r="1975">
          <cell r="B1975" t="str">
            <v>I1005</v>
          </cell>
          <cell r="C1975" t="str">
            <v>Ayudante</v>
          </cell>
          <cell r="D1975" t="str">
            <v>hs</v>
          </cell>
          <cell r="E1975">
            <v>2</v>
          </cell>
          <cell r="F1975">
            <v>468.58057475324659</v>
          </cell>
          <cell r="G1975">
            <v>937.16114950649319</v>
          </cell>
          <cell r="H1975">
            <v>44044</v>
          </cell>
        </row>
        <row r="1977">
          <cell r="A1977" t="str">
            <v>T1349</v>
          </cell>
          <cell r="C1977" t="str">
            <v>Rejillas De Ventilacion Sobre Muro</v>
          </cell>
          <cell r="D1977" t="str">
            <v>u</v>
          </cell>
          <cell r="G1977">
            <v>689.63907703896098</v>
          </cell>
          <cell r="H1977">
            <v>44044</v>
          </cell>
          <cell r="I1977" t="str">
            <v>06 MAMPOSTERÍA, Y OTROS CERRAMIENTOS</v>
          </cell>
        </row>
        <row r="1978">
          <cell r="B1978" t="str">
            <v>I1004</v>
          </cell>
          <cell r="C1978" t="str">
            <v>Oficial</v>
          </cell>
          <cell r="D1978" t="str">
            <v>hs</v>
          </cell>
          <cell r="E1978">
            <v>0.5</v>
          </cell>
          <cell r="F1978">
            <v>534.76377932467528</v>
          </cell>
          <cell r="G1978">
            <v>267.38188966233764</v>
          </cell>
          <cell r="H1978">
            <v>44044</v>
          </cell>
        </row>
        <row r="1979">
          <cell r="B1979" t="str">
            <v>I1005</v>
          </cell>
          <cell r="C1979" t="str">
            <v>Ayudante</v>
          </cell>
          <cell r="D1979" t="str">
            <v>hs</v>
          </cell>
          <cell r="E1979">
            <v>0.5</v>
          </cell>
          <cell r="F1979">
            <v>468.58057475324659</v>
          </cell>
          <cell r="G1979">
            <v>234.2902873766233</v>
          </cell>
          <cell r="H1979">
            <v>44044</v>
          </cell>
        </row>
        <row r="1980">
          <cell r="B1980" t="str">
            <v>I1331</v>
          </cell>
          <cell r="C1980" t="str">
            <v>Rejilla De Ventilación En Muro 20X20</v>
          </cell>
          <cell r="D1980" t="str">
            <v>u</v>
          </cell>
          <cell r="E1980">
            <v>1</v>
          </cell>
          <cell r="F1980">
            <v>187.96690000000001</v>
          </cell>
          <cell r="G1980">
            <v>187.96690000000001</v>
          </cell>
          <cell r="H1980">
            <v>44044</v>
          </cell>
        </row>
        <row r="1982">
          <cell r="A1982" t="str">
            <v>T1351</v>
          </cell>
          <cell r="C1982" t="str">
            <v>Porcelanato 30X60 Rectificado San Lorenzo Net Blanco (Solo Colocación)</v>
          </cell>
          <cell r="D1982" t="str">
            <v>m2</v>
          </cell>
          <cell r="G1982">
            <v>1141.8563340779219</v>
          </cell>
          <cell r="H1982">
            <v>44044</v>
          </cell>
          <cell r="I1982" t="str">
            <v>14 REVESTIMIENTOS</v>
          </cell>
        </row>
        <row r="1983">
          <cell r="B1983" t="str">
            <v>I1040</v>
          </cell>
          <cell r="C1983" t="str">
            <v>Klaukol Impermeable Fluido X 30Kg</v>
          </cell>
          <cell r="D1983" t="str">
            <v>bolsa</v>
          </cell>
          <cell r="E1983">
            <v>0.2</v>
          </cell>
          <cell r="F1983">
            <v>593.38840000000005</v>
          </cell>
          <cell r="G1983">
            <v>118.67768000000001</v>
          </cell>
          <cell r="H1983">
            <v>44044</v>
          </cell>
        </row>
        <row r="1984">
          <cell r="B1984" t="str">
            <v>I1186</v>
          </cell>
          <cell r="C1984" t="str">
            <v>Klaukol Pastina Talco X 5 Kg.</v>
          </cell>
          <cell r="D1984" t="str">
            <v>bolsa</v>
          </cell>
          <cell r="E1984">
            <v>0.1</v>
          </cell>
          <cell r="F1984">
            <v>198.34299999999999</v>
          </cell>
          <cell r="G1984">
            <v>19.834299999999999</v>
          </cell>
          <cell r="H1984">
            <v>44044</v>
          </cell>
        </row>
        <row r="1985">
          <cell r="B1985" t="str">
            <v>I1004</v>
          </cell>
          <cell r="C1985" t="str">
            <v>Oficial</v>
          </cell>
          <cell r="D1985" t="str">
            <v>hs</v>
          </cell>
          <cell r="E1985">
            <v>1</v>
          </cell>
          <cell r="F1985">
            <v>534.76377932467528</v>
          </cell>
          <cell r="G1985">
            <v>534.76377932467528</v>
          </cell>
          <cell r="H1985">
            <v>44044</v>
          </cell>
        </row>
        <row r="1986">
          <cell r="B1986" t="str">
            <v>I1005</v>
          </cell>
          <cell r="C1986" t="str">
            <v>Ayudante</v>
          </cell>
          <cell r="D1986" t="str">
            <v>hs</v>
          </cell>
          <cell r="E1986">
            <v>1</v>
          </cell>
          <cell r="F1986">
            <v>468.58057475324659</v>
          </cell>
          <cell r="G1986">
            <v>468.58057475324659</v>
          </cell>
          <cell r="H1986">
            <v>44044</v>
          </cell>
        </row>
        <row r="1988">
          <cell r="A1988" t="str">
            <v>T1352</v>
          </cell>
          <cell r="C1988" t="str">
            <v>Marmetas De Travertino 30 Largo Libre</v>
          </cell>
          <cell r="D1988" t="str">
            <v>m2</v>
          </cell>
          <cell r="G1988">
            <v>4864.4854924467545</v>
          </cell>
          <cell r="H1988">
            <v>44044</v>
          </cell>
          <cell r="I1988" t="str">
            <v>14 REVESTIMIENTOS</v>
          </cell>
        </row>
        <row r="1989">
          <cell r="B1989" t="str">
            <v>I1333</v>
          </cell>
          <cell r="C1989" t="str">
            <v>Travertino Turco Apomazado 61X30.5, Marmeta - Forma Y Diseño</v>
          </cell>
          <cell r="D1989" t="str">
            <v>m2</v>
          </cell>
          <cell r="E1989">
            <v>1</v>
          </cell>
          <cell r="F1989">
            <v>4123.9669000000004</v>
          </cell>
          <cell r="G1989">
            <v>4123.9669000000004</v>
          </cell>
          <cell r="H1989">
            <v>44044</v>
          </cell>
        </row>
        <row r="1990">
          <cell r="B1990" t="str">
            <v>I1040</v>
          </cell>
          <cell r="C1990" t="str">
            <v>Klaukol Impermeable Fluido X 30Kg</v>
          </cell>
          <cell r="D1990" t="str">
            <v>bolsa</v>
          </cell>
          <cell r="E1990">
            <v>0.2</v>
          </cell>
          <cell r="F1990">
            <v>593.38840000000005</v>
          </cell>
          <cell r="G1990">
            <v>118.67768000000001</v>
          </cell>
          <cell r="H1990">
            <v>44044</v>
          </cell>
        </row>
        <row r="1991">
          <cell r="B1991" t="str">
            <v>I1186</v>
          </cell>
          <cell r="C1991" t="str">
            <v>Klaukol Pastina Talco X 5 Kg.</v>
          </cell>
          <cell r="D1991" t="str">
            <v>bolsa</v>
          </cell>
          <cell r="E1991">
            <v>0.1</v>
          </cell>
          <cell r="F1991">
            <v>198.34299999999999</v>
          </cell>
          <cell r="G1991">
            <v>19.834299999999999</v>
          </cell>
          <cell r="H1991">
            <v>44044</v>
          </cell>
        </row>
        <row r="1992">
          <cell r="B1992" t="str">
            <v>I1004</v>
          </cell>
          <cell r="C1992" t="str">
            <v>Oficial</v>
          </cell>
          <cell r="D1992" t="str">
            <v>hs</v>
          </cell>
          <cell r="E1992">
            <v>0.6</v>
          </cell>
          <cell r="F1992">
            <v>534.76377932467528</v>
          </cell>
          <cell r="G1992">
            <v>320.85826759480517</v>
          </cell>
          <cell r="H1992">
            <v>44044</v>
          </cell>
        </row>
        <row r="1993">
          <cell r="B1993" t="str">
            <v>I1005</v>
          </cell>
          <cell r="C1993" t="str">
            <v>Ayudante</v>
          </cell>
          <cell r="D1993" t="str">
            <v>hs</v>
          </cell>
          <cell r="E1993">
            <v>0.6</v>
          </cell>
          <cell r="F1993">
            <v>468.58057475324659</v>
          </cell>
          <cell r="G1993">
            <v>281.14834485194797</v>
          </cell>
          <cell r="H1993">
            <v>44044</v>
          </cell>
        </row>
        <row r="1995">
          <cell r="A1995" t="str">
            <v>T1353</v>
          </cell>
          <cell r="C1995" t="str">
            <v>Revoque Exterior Plastico Tipo Super Iggam</v>
          </cell>
          <cell r="D1995" t="str">
            <v>m2</v>
          </cell>
          <cell r="G1995">
            <v>906.5654844415584</v>
          </cell>
          <cell r="H1995">
            <v>44044</v>
          </cell>
          <cell r="I1995" t="str">
            <v>14 REVESTIMIENTOS</v>
          </cell>
        </row>
        <row r="1996">
          <cell r="B1996" t="str">
            <v>I1004</v>
          </cell>
          <cell r="C1996" t="str">
            <v>Oficial</v>
          </cell>
          <cell r="D1996" t="str">
            <v>hs</v>
          </cell>
          <cell r="E1996">
            <v>0.53333333333333333</v>
          </cell>
          <cell r="F1996">
            <v>534.76377932467528</v>
          </cell>
          <cell r="G1996">
            <v>285.20734897316015</v>
          </cell>
          <cell r="H1996">
            <v>44044</v>
          </cell>
          <cell r="I1996">
            <v>15</v>
          </cell>
        </row>
        <row r="1997">
          <cell r="B1997" t="str">
            <v>I1005</v>
          </cell>
          <cell r="C1997" t="str">
            <v>Ayudante</v>
          </cell>
          <cell r="D1997" t="str">
            <v>hs</v>
          </cell>
          <cell r="E1997">
            <v>0.53333333333333333</v>
          </cell>
          <cell r="F1997">
            <v>468.58057475324659</v>
          </cell>
          <cell r="G1997">
            <v>249.90963986839819</v>
          </cell>
          <cell r="H1997">
            <v>44044</v>
          </cell>
        </row>
        <row r="1998">
          <cell r="B1998" t="str">
            <v>I1035</v>
          </cell>
          <cell r="C1998" t="str">
            <v>Revear Fino Exterior, X 250 Kg</v>
          </cell>
          <cell r="D1998" t="str">
            <v>envase</v>
          </cell>
          <cell r="E1998">
            <v>1.2E-2</v>
          </cell>
          <cell r="F1998">
            <v>30954.041300000001</v>
          </cell>
          <cell r="G1998">
            <v>371.4484956</v>
          </cell>
          <cell r="H1998">
            <v>44044</v>
          </cell>
          <cell r="I1998" t="str">
            <v>3 KG/M2</v>
          </cell>
        </row>
        <row r="2000">
          <cell r="A2000" t="str">
            <v>T1354</v>
          </cell>
          <cell r="C2000" t="str">
            <v>Revoque Exterior Plastico Tipo Super Iggam Sobre Medianeras</v>
          </cell>
          <cell r="D2000" t="str">
            <v>m2</v>
          </cell>
          <cell r="G2000">
            <v>1040.3447316519478</v>
          </cell>
          <cell r="H2000">
            <v>44044</v>
          </cell>
          <cell r="I2000" t="str">
            <v>14 REVESTIMIENTOS</v>
          </cell>
        </row>
        <row r="2001">
          <cell r="B2001" t="str">
            <v>I1004</v>
          </cell>
          <cell r="C2001" t="str">
            <v>Oficial</v>
          </cell>
          <cell r="D2001" t="str">
            <v>hs</v>
          </cell>
          <cell r="E2001">
            <v>0.66666666666666663</v>
          </cell>
          <cell r="F2001">
            <v>534.76377932467528</v>
          </cell>
          <cell r="G2001">
            <v>356.50918621645019</v>
          </cell>
          <cell r="H2001">
            <v>44044</v>
          </cell>
          <cell r="I2001">
            <v>12</v>
          </cell>
        </row>
        <row r="2002">
          <cell r="B2002" t="str">
            <v>I1005</v>
          </cell>
          <cell r="C2002" t="str">
            <v>Ayudante</v>
          </cell>
          <cell r="D2002" t="str">
            <v>hs</v>
          </cell>
          <cell r="E2002">
            <v>0.66666666666666663</v>
          </cell>
          <cell r="F2002">
            <v>468.58057475324659</v>
          </cell>
          <cell r="G2002">
            <v>312.38704983549769</v>
          </cell>
          <cell r="H2002">
            <v>44044</v>
          </cell>
        </row>
        <row r="2003">
          <cell r="B2003" t="str">
            <v>I1035</v>
          </cell>
          <cell r="C2003" t="str">
            <v>Revear Fino Exterior, X 250 Kg</v>
          </cell>
          <cell r="D2003" t="str">
            <v>envase</v>
          </cell>
          <cell r="E2003">
            <v>1.2E-2</v>
          </cell>
          <cell r="F2003">
            <v>30954.041300000001</v>
          </cell>
          <cell r="G2003">
            <v>371.4484956</v>
          </cell>
          <cell r="H2003">
            <v>44044</v>
          </cell>
          <cell r="I2003" t="str">
            <v>3 KG/M2</v>
          </cell>
        </row>
        <row r="2005">
          <cell r="A2005" t="str">
            <v>T1355</v>
          </cell>
          <cell r="C2005" t="str">
            <v>Latex Acrílico En Exteriores</v>
          </cell>
          <cell r="D2005" t="str">
            <v>m2</v>
          </cell>
          <cell r="G2005">
            <v>721.84291003246744</v>
          </cell>
          <cell r="H2005">
            <v>44044</v>
          </cell>
          <cell r="I2005" t="str">
            <v>34 PINTURA</v>
          </cell>
        </row>
        <row r="2006">
          <cell r="B2006" t="str">
            <v>I1339</v>
          </cell>
          <cell r="C2006" t="str">
            <v>Latex Acrílico Para Exteriores Loxon X 20 Litros</v>
          </cell>
          <cell r="D2006" t="str">
            <v>u</v>
          </cell>
          <cell r="E2006">
            <v>1.4999999999999999E-2</v>
          </cell>
          <cell r="F2006">
            <v>8276.0331000000006</v>
          </cell>
          <cell r="G2006">
            <v>124.1404965</v>
          </cell>
          <cell r="H2006">
            <v>44044</v>
          </cell>
        </row>
        <row r="2007">
          <cell r="B2007" t="str">
            <v>I1335</v>
          </cell>
          <cell r="C2007" t="str">
            <v>Rodillo De Lana Para Pintor</v>
          </cell>
          <cell r="D2007" t="str">
            <v>u</v>
          </cell>
          <cell r="E2007">
            <v>0.01</v>
          </cell>
          <cell r="F2007">
            <v>328.92559999999997</v>
          </cell>
          <cell r="G2007">
            <v>3.289256</v>
          </cell>
          <cell r="H2007">
            <v>44044</v>
          </cell>
        </row>
        <row r="2008">
          <cell r="B2008" t="str">
            <v>I1336</v>
          </cell>
          <cell r="C2008" t="str">
            <v>Pincel De Pintor</v>
          </cell>
          <cell r="D2008" t="str">
            <v>u</v>
          </cell>
          <cell r="E2008">
            <v>5.0000000000000001E-3</v>
          </cell>
          <cell r="F2008">
            <v>307.43799999999999</v>
          </cell>
          <cell r="G2008">
            <v>1.5371900000000001</v>
          </cell>
          <cell r="H2008">
            <v>44044</v>
          </cell>
        </row>
        <row r="2009">
          <cell r="B2009" t="str">
            <v>I1337</v>
          </cell>
          <cell r="C2009" t="str">
            <v>Rollo De Cartón Corrugado 1 X 25 M</v>
          </cell>
          <cell r="D2009" t="str">
            <v>u</v>
          </cell>
          <cell r="E2009">
            <v>0.04</v>
          </cell>
          <cell r="F2009">
            <v>412.39670000000001</v>
          </cell>
          <cell r="G2009">
            <v>16.495868000000002</v>
          </cell>
          <cell r="H2009">
            <v>44044</v>
          </cell>
        </row>
        <row r="2010">
          <cell r="B2010" t="str">
            <v>I1338</v>
          </cell>
          <cell r="C2010" t="str">
            <v>Cinta De Pintor 18 Mm X 40 Mts</v>
          </cell>
          <cell r="D2010" t="str">
            <v>u</v>
          </cell>
          <cell r="E2010">
            <v>2</v>
          </cell>
          <cell r="F2010">
            <v>90.082599999999999</v>
          </cell>
          <cell r="G2010">
            <v>180.1652</v>
          </cell>
          <cell r="H2010">
            <v>44044</v>
          </cell>
        </row>
        <row r="2011">
          <cell r="B2011" t="str">
            <v>T1679</v>
          </cell>
          <cell r="C2011" t="str">
            <v>Aplicación De 1 Mano De Pintura En Muros De Revocados (Mo)</v>
          </cell>
          <cell r="D2011" t="str">
            <v>m2</v>
          </cell>
          <cell r="E2011">
            <v>3</v>
          </cell>
          <cell r="F2011">
            <v>132.07163317748916</v>
          </cell>
          <cell r="G2011">
            <v>396.21489953246748</v>
          </cell>
          <cell r="H2011">
            <v>44044</v>
          </cell>
          <cell r="I2011" t="str">
            <v>3 MANOS</v>
          </cell>
        </row>
        <row r="2013">
          <cell r="A2013" t="str">
            <v>T1356</v>
          </cell>
          <cell r="C2013" t="str">
            <v>Esmalte Sintético Sobre Estructura Metálica</v>
          </cell>
          <cell r="D2013" t="str">
            <v>m2</v>
          </cell>
          <cell r="G2013">
            <v>814.03914590750355</v>
          </cell>
          <cell r="H2013">
            <v>44044</v>
          </cell>
          <cell r="I2013" t="str">
            <v>34 PINTURA</v>
          </cell>
        </row>
        <row r="2014">
          <cell r="B2014" t="str">
            <v>I1340</v>
          </cell>
          <cell r="C2014" t="str">
            <v>Esmalte Sintético X 4 Litros</v>
          </cell>
          <cell r="D2014" t="str">
            <v>u</v>
          </cell>
          <cell r="E2014">
            <v>7.4999999999999997E-2</v>
          </cell>
          <cell r="F2014">
            <v>1673.5536999999999</v>
          </cell>
          <cell r="G2014">
            <v>125.5165275</v>
          </cell>
          <cell r="H2014">
            <v>44044</v>
          </cell>
        </row>
        <row r="2015">
          <cell r="B2015" t="str">
            <v>I1341</v>
          </cell>
          <cell r="C2015" t="str">
            <v>Aguarras X 18 Litros</v>
          </cell>
          <cell r="D2015" t="str">
            <v>u</v>
          </cell>
          <cell r="E2015">
            <v>1.1111111111111112E-2</v>
          </cell>
          <cell r="F2015">
            <v>2360.3305999999998</v>
          </cell>
          <cell r="G2015">
            <v>26.225895555555553</v>
          </cell>
          <cell r="H2015">
            <v>44044</v>
          </cell>
        </row>
        <row r="2016">
          <cell r="B2016" t="str">
            <v>I1338</v>
          </cell>
          <cell r="C2016" t="str">
            <v>Cinta De Pintor 18 Mm X 40 Mts</v>
          </cell>
          <cell r="D2016" t="str">
            <v>u</v>
          </cell>
          <cell r="E2016">
            <v>0.1</v>
          </cell>
          <cell r="F2016">
            <v>90.082599999999999</v>
          </cell>
          <cell r="G2016">
            <v>9.0082599999999999</v>
          </cell>
          <cell r="H2016">
            <v>44044</v>
          </cell>
        </row>
        <row r="2017">
          <cell r="B2017" t="str">
            <v>I1343</v>
          </cell>
          <cell r="C2017" t="str">
            <v>Lija Al Agua</v>
          </cell>
          <cell r="D2017" t="str">
            <v>u</v>
          </cell>
          <cell r="E2017">
            <v>0.25</v>
          </cell>
          <cell r="F2017">
            <v>29.6694</v>
          </cell>
          <cell r="G2017">
            <v>7.4173499999999999</v>
          </cell>
          <cell r="H2017">
            <v>44044</v>
          </cell>
        </row>
        <row r="2018">
          <cell r="B2018" t="str">
            <v>I1336</v>
          </cell>
          <cell r="C2018" t="str">
            <v>Pincel De Pintor</v>
          </cell>
          <cell r="D2018" t="str">
            <v>u</v>
          </cell>
          <cell r="E2018">
            <v>0.02</v>
          </cell>
          <cell r="F2018">
            <v>307.43799999999999</v>
          </cell>
          <cell r="G2018">
            <v>6.1487600000000002</v>
          </cell>
          <cell r="H2018">
            <v>44044</v>
          </cell>
        </row>
        <row r="2019">
          <cell r="B2019" t="str">
            <v>I1337</v>
          </cell>
          <cell r="C2019" t="str">
            <v>Rollo De Cartón Corrugado 1 X 25 M</v>
          </cell>
          <cell r="D2019" t="str">
            <v>u</v>
          </cell>
          <cell r="E2019">
            <v>8.0000000000000002E-3</v>
          </cell>
          <cell r="F2019">
            <v>412.39670000000001</v>
          </cell>
          <cell r="G2019">
            <v>3.2991736</v>
          </cell>
          <cell r="H2019">
            <v>44044</v>
          </cell>
        </row>
        <row r="2020">
          <cell r="B2020" t="str">
            <v>I1342</v>
          </cell>
          <cell r="C2020" t="str">
            <v>Rodillo Para Esmalte Sintetico</v>
          </cell>
          <cell r="D2020" t="str">
            <v>u</v>
          </cell>
          <cell r="E2020">
            <v>0.05</v>
          </cell>
          <cell r="F2020">
            <v>49.586799999999997</v>
          </cell>
          <cell r="G2020">
            <v>2.4793400000000001</v>
          </cell>
          <cell r="H2020">
            <v>44044</v>
          </cell>
        </row>
        <row r="2021">
          <cell r="B2021" t="str">
            <v>T1719</v>
          </cell>
          <cell r="C2021" t="str">
            <v>Aplicación Mano De Pintura Sobre Metal (Mo)</v>
          </cell>
          <cell r="D2021" t="str">
            <v>m2</v>
          </cell>
          <cell r="E2021">
            <v>3</v>
          </cell>
          <cell r="F2021">
            <v>211.31461308398266</v>
          </cell>
          <cell r="G2021">
            <v>633.94383925194802</v>
          </cell>
          <cell r="H2021">
            <v>44044</v>
          </cell>
          <cell r="I2021" t="str">
            <v>3 MANOS</v>
          </cell>
        </row>
        <row r="2023">
          <cell r="A2023" t="str">
            <v>T1357</v>
          </cell>
          <cell r="C2023" t="str">
            <v>Esmalte Sintético Sobre Carpintería Metálica</v>
          </cell>
          <cell r="D2023" t="str">
            <v>m2</v>
          </cell>
          <cell r="G2023">
            <v>814.03914590750355</v>
          </cell>
          <cell r="H2023">
            <v>44044</v>
          </cell>
          <cell r="I2023" t="str">
            <v>34 PINTURA</v>
          </cell>
        </row>
        <row r="2024">
          <cell r="B2024" t="str">
            <v>I1340</v>
          </cell>
          <cell r="C2024" t="str">
            <v>Esmalte Sintético X 4 Litros</v>
          </cell>
          <cell r="D2024" t="str">
            <v>u</v>
          </cell>
          <cell r="E2024">
            <v>7.4999999999999997E-2</v>
          </cell>
          <cell r="F2024">
            <v>1673.5536999999999</v>
          </cell>
          <cell r="G2024">
            <v>125.5165275</v>
          </cell>
          <cell r="H2024">
            <v>44044</v>
          </cell>
        </row>
        <row r="2025">
          <cell r="B2025" t="str">
            <v>I1341</v>
          </cell>
          <cell r="C2025" t="str">
            <v>Aguarras X 18 Litros</v>
          </cell>
          <cell r="D2025" t="str">
            <v>u</v>
          </cell>
          <cell r="E2025">
            <v>1.1111111111111112E-2</v>
          </cell>
          <cell r="F2025">
            <v>2360.3305999999998</v>
          </cell>
          <cell r="G2025">
            <v>26.225895555555553</v>
          </cell>
          <cell r="H2025">
            <v>44044</v>
          </cell>
        </row>
        <row r="2026">
          <cell r="B2026" t="str">
            <v>I1338</v>
          </cell>
          <cell r="C2026" t="str">
            <v>Cinta De Pintor 18 Mm X 40 Mts</v>
          </cell>
          <cell r="D2026" t="str">
            <v>u</v>
          </cell>
          <cell r="E2026">
            <v>0.1</v>
          </cell>
          <cell r="F2026">
            <v>90.082599999999999</v>
          </cell>
          <cell r="G2026">
            <v>9.0082599999999999</v>
          </cell>
          <cell r="H2026">
            <v>44044</v>
          </cell>
        </row>
        <row r="2027">
          <cell r="B2027" t="str">
            <v>I1343</v>
          </cell>
          <cell r="C2027" t="str">
            <v>Lija Al Agua</v>
          </cell>
          <cell r="D2027" t="str">
            <v>u</v>
          </cell>
          <cell r="E2027">
            <v>0.25</v>
          </cell>
          <cell r="F2027">
            <v>29.6694</v>
          </cell>
          <cell r="G2027">
            <v>7.4173499999999999</v>
          </cell>
          <cell r="H2027">
            <v>44044</v>
          </cell>
        </row>
        <row r="2028">
          <cell r="B2028" t="str">
            <v>I1336</v>
          </cell>
          <cell r="C2028" t="str">
            <v>Pincel De Pintor</v>
          </cell>
          <cell r="D2028" t="str">
            <v>u</v>
          </cell>
          <cell r="E2028">
            <v>0.02</v>
          </cell>
          <cell r="F2028">
            <v>307.43799999999999</v>
          </cell>
          <cell r="G2028">
            <v>6.1487600000000002</v>
          </cell>
          <cell r="H2028">
            <v>44044</v>
          </cell>
        </row>
        <row r="2029">
          <cell r="B2029" t="str">
            <v>I1337</v>
          </cell>
          <cell r="C2029" t="str">
            <v>Rollo De Cartón Corrugado 1 X 25 M</v>
          </cell>
          <cell r="D2029" t="str">
            <v>u</v>
          </cell>
          <cell r="E2029">
            <v>8.0000000000000002E-3</v>
          </cell>
          <cell r="F2029">
            <v>412.39670000000001</v>
          </cell>
          <cell r="G2029">
            <v>3.2991736</v>
          </cell>
          <cell r="H2029">
            <v>44044</v>
          </cell>
        </row>
        <row r="2030">
          <cell r="B2030" t="str">
            <v>I1342</v>
          </cell>
          <cell r="C2030" t="str">
            <v>Rodillo Para Esmalte Sintetico</v>
          </cell>
          <cell r="D2030" t="str">
            <v>u</v>
          </cell>
          <cell r="E2030">
            <v>0.05</v>
          </cell>
          <cell r="F2030">
            <v>49.586799999999997</v>
          </cell>
          <cell r="G2030">
            <v>2.4793400000000001</v>
          </cell>
          <cell r="H2030">
            <v>44044</v>
          </cell>
        </row>
        <row r="2031">
          <cell r="B2031" t="str">
            <v>T1719</v>
          </cell>
          <cell r="C2031" t="str">
            <v>Aplicación Mano De Pintura Sobre Metal (Mo)</v>
          </cell>
          <cell r="D2031" t="str">
            <v>m2</v>
          </cell>
          <cell r="E2031">
            <v>3</v>
          </cell>
          <cell r="F2031">
            <v>211.31461308398266</v>
          </cell>
          <cell r="G2031">
            <v>633.94383925194802</v>
          </cell>
          <cell r="H2031">
            <v>44044</v>
          </cell>
          <cell r="I2031" t="str">
            <v>3 MANOS</v>
          </cell>
        </row>
        <row r="2033">
          <cell r="A2033" t="str">
            <v>T1358</v>
          </cell>
          <cell r="C2033" t="str">
            <v>Esmalte Sintético Sobre Carpintería Madera Mdf</v>
          </cell>
          <cell r="D2033" t="str">
            <v>m2</v>
          </cell>
          <cell r="G2033">
            <v>845.23749340750362</v>
          </cell>
          <cell r="H2033">
            <v>44044</v>
          </cell>
          <cell r="I2033" t="str">
            <v>34 PINTURA</v>
          </cell>
        </row>
        <row r="2034">
          <cell r="B2034" t="str">
            <v>I1340</v>
          </cell>
          <cell r="C2034" t="str">
            <v>Esmalte Sintético X 4 Litros</v>
          </cell>
          <cell r="D2034" t="str">
            <v>u</v>
          </cell>
          <cell r="E2034">
            <v>7.4999999999999997E-2</v>
          </cell>
          <cell r="F2034">
            <v>1673.5536999999999</v>
          </cell>
          <cell r="G2034">
            <v>125.5165275</v>
          </cell>
          <cell r="H2034">
            <v>44044</v>
          </cell>
        </row>
        <row r="2035">
          <cell r="B2035" t="str">
            <v>I1341</v>
          </cell>
          <cell r="C2035" t="str">
            <v>Aguarras X 18 Litros</v>
          </cell>
          <cell r="D2035" t="str">
            <v>u</v>
          </cell>
          <cell r="E2035">
            <v>1.1111111111111112E-2</v>
          </cell>
          <cell r="F2035">
            <v>2360.3305999999998</v>
          </cell>
          <cell r="G2035">
            <v>26.225895555555553</v>
          </cell>
          <cell r="H2035">
            <v>44044</v>
          </cell>
        </row>
        <row r="2036">
          <cell r="B2036" t="str">
            <v>I1344</v>
          </cell>
          <cell r="C2036" t="str">
            <v>Fondo Sintético Para Madera X 4 Litros</v>
          </cell>
          <cell r="D2036" t="str">
            <v>u</v>
          </cell>
          <cell r="E2036">
            <v>2.5000000000000001E-2</v>
          </cell>
          <cell r="F2036">
            <v>1247.9339</v>
          </cell>
          <cell r="G2036">
            <v>31.198347500000001</v>
          </cell>
          <cell r="H2036">
            <v>44044</v>
          </cell>
        </row>
        <row r="2037">
          <cell r="B2037" t="str">
            <v>I1338</v>
          </cell>
          <cell r="C2037" t="str">
            <v>Cinta De Pintor 18 Mm X 40 Mts</v>
          </cell>
          <cell r="D2037" t="str">
            <v>u</v>
          </cell>
          <cell r="E2037">
            <v>0.1</v>
          </cell>
          <cell r="F2037">
            <v>90.082599999999999</v>
          </cell>
          <cell r="G2037">
            <v>9.0082599999999999</v>
          </cell>
          <cell r="H2037">
            <v>44044</v>
          </cell>
        </row>
        <row r="2038">
          <cell r="B2038" t="str">
            <v>I1343</v>
          </cell>
          <cell r="C2038" t="str">
            <v>Lija Al Agua</v>
          </cell>
          <cell r="D2038" t="str">
            <v>u</v>
          </cell>
          <cell r="E2038">
            <v>0.25</v>
          </cell>
          <cell r="F2038">
            <v>29.6694</v>
          </cell>
          <cell r="G2038">
            <v>7.4173499999999999</v>
          </cell>
          <cell r="H2038">
            <v>44044</v>
          </cell>
        </row>
        <row r="2039">
          <cell r="B2039" t="str">
            <v>I1336</v>
          </cell>
          <cell r="C2039" t="str">
            <v>Pincel De Pintor</v>
          </cell>
          <cell r="D2039" t="str">
            <v>u</v>
          </cell>
          <cell r="E2039">
            <v>0.02</v>
          </cell>
          <cell r="F2039">
            <v>307.43799999999999</v>
          </cell>
          <cell r="G2039">
            <v>6.1487600000000002</v>
          </cell>
          <cell r="H2039">
            <v>44044</v>
          </cell>
        </row>
        <row r="2040">
          <cell r="B2040" t="str">
            <v>I1337</v>
          </cell>
          <cell r="C2040" t="str">
            <v>Rollo De Cartón Corrugado 1 X 25 M</v>
          </cell>
          <cell r="D2040" t="str">
            <v>u</v>
          </cell>
          <cell r="E2040">
            <v>8.0000000000000002E-3</v>
          </cell>
          <cell r="F2040">
            <v>412.39670000000001</v>
          </cell>
          <cell r="G2040">
            <v>3.2991736</v>
          </cell>
          <cell r="H2040">
            <v>44044</v>
          </cell>
        </row>
        <row r="2041">
          <cell r="B2041" t="str">
            <v>I1342</v>
          </cell>
          <cell r="C2041" t="str">
            <v>Rodillo Para Esmalte Sintetico</v>
          </cell>
          <cell r="D2041" t="str">
            <v>u</v>
          </cell>
          <cell r="E2041">
            <v>0.05</v>
          </cell>
          <cell r="F2041">
            <v>49.586799999999997</v>
          </cell>
          <cell r="G2041">
            <v>2.4793400000000001</v>
          </cell>
          <cell r="H2041">
            <v>44044</v>
          </cell>
        </row>
        <row r="2042">
          <cell r="B2042" t="str">
            <v>T1720</v>
          </cell>
          <cell r="C2042" t="str">
            <v>Aplicación Mano De Pintura Sobre Madera (Mo)</v>
          </cell>
          <cell r="D2042" t="str">
            <v>m2</v>
          </cell>
          <cell r="E2042">
            <v>3</v>
          </cell>
          <cell r="F2042">
            <v>211.31461308398266</v>
          </cell>
          <cell r="G2042">
            <v>633.94383925194802</v>
          </cell>
          <cell r="H2042">
            <v>44044</v>
          </cell>
          <cell r="I2042" t="str">
            <v>3 MANOS</v>
          </cell>
        </row>
        <row r="2044">
          <cell r="A2044" t="str">
            <v>T1359</v>
          </cell>
          <cell r="C2044" t="str">
            <v>Grueso Y Fino A La Cal Al Fieltro Interior</v>
          </cell>
          <cell r="D2044" t="str">
            <v>m2</v>
          </cell>
          <cell r="G2044">
            <v>1198.4132262252597</v>
          </cell>
          <cell r="H2044">
            <v>44044</v>
          </cell>
          <cell r="I2044" t="str">
            <v>08 REVOQUES</v>
          </cell>
        </row>
        <row r="2045">
          <cell r="B2045" t="str">
            <v>T1061</v>
          </cell>
          <cell r="C2045" t="str">
            <v>Jaharro Frat. Interior A La Cal 1/4:1:4</v>
          </cell>
          <cell r="D2045" t="str">
            <v>m2</v>
          </cell>
          <cell r="E2045">
            <v>1</v>
          </cell>
          <cell r="F2045">
            <v>642.94368448629859</v>
          </cell>
          <cell r="G2045">
            <v>642.94368448629859</v>
          </cell>
          <cell r="H2045">
            <v>44044</v>
          </cell>
        </row>
        <row r="2046">
          <cell r="B2046" t="str">
            <v>T1062</v>
          </cell>
          <cell r="C2046" t="str">
            <v>Enlucido Interior 1/8:1:3</v>
          </cell>
          <cell r="D2046" t="str">
            <v>m2</v>
          </cell>
          <cell r="E2046">
            <v>1</v>
          </cell>
          <cell r="F2046">
            <v>555.46954173896097</v>
          </cell>
          <cell r="G2046">
            <v>555.46954173896097</v>
          </cell>
          <cell r="H2046">
            <v>44044</v>
          </cell>
        </row>
        <row r="2048">
          <cell r="A2048" t="str">
            <v>T1360</v>
          </cell>
          <cell r="C2048" t="str">
            <v>Impermeable Y Grueso Exterior A La Cal</v>
          </cell>
          <cell r="D2048" t="str">
            <v>m2</v>
          </cell>
          <cell r="G2048">
            <v>807.27834515454538</v>
          </cell>
          <cell r="H2048">
            <v>44044</v>
          </cell>
          <cell r="I2048" t="str">
            <v>08 REVOQUES</v>
          </cell>
        </row>
        <row r="2049">
          <cell r="B2049" t="str">
            <v>T1025</v>
          </cell>
          <cell r="C2049" t="str">
            <v>Mortero 1:3 (Mat)</v>
          </cell>
          <cell r="D2049" t="str">
            <v>m3</v>
          </cell>
          <cell r="E2049">
            <v>6.0000000000000001E-3</v>
          </cell>
          <cell r="F2049">
            <v>6787.2010500000006</v>
          </cell>
          <cell r="G2049">
            <v>40.723206300000001</v>
          </cell>
          <cell r="H2049">
            <v>44044</v>
          </cell>
        </row>
        <row r="2050">
          <cell r="B2050" t="str">
            <v>T1028</v>
          </cell>
          <cell r="C2050" t="str">
            <v>Mortero 1/4:1:4 (Mat)</v>
          </cell>
          <cell r="D2050" t="str">
            <v>m3</v>
          </cell>
          <cell r="E2050">
            <v>1.4999999999999999E-2</v>
          </cell>
          <cell r="F2050">
            <v>4280.9394000000002</v>
          </cell>
          <cell r="G2050">
            <v>64.214090999999996</v>
          </cell>
          <cell r="H2050">
            <v>44044</v>
          </cell>
        </row>
        <row r="2051">
          <cell r="B2051" t="str">
            <v>I1004</v>
          </cell>
          <cell r="C2051" t="str">
            <v>Oficial</v>
          </cell>
          <cell r="D2051" t="str">
            <v>hs</v>
          </cell>
          <cell r="E2051">
            <v>0.7</v>
          </cell>
          <cell r="F2051">
            <v>534.76377932467528</v>
          </cell>
          <cell r="G2051">
            <v>374.3346455272727</v>
          </cell>
          <cell r="H2051">
            <v>44044</v>
          </cell>
        </row>
        <row r="2052">
          <cell r="B2052" t="str">
            <v>I1005</v>
          </cell>
          <cell r="C2052" t="str">
            <v>Ayudante</v>
          </cell>
          <cell r="D2052" t="str">
            <v>hs</v>
          </cell>
          <cell r="E2052">
            <v>0.7</v>
          </cell>
          <cell r="F2052">
            <v>468.58057475324659</v>
          </cell>
          <cell r="G2052">
            <v>328.00640232727261</v>
          </cell>
          <cell r="H2052">
            <v>44044</v>
          </cell>
        </row>
        <row r="2054">
          <cell r="A2054" t="str">
            <v>T1361</v>
          </cell>
          <cell r="C2054" t="str">
            <v>Tabique 12Cm. Estructura De 70Mm. Doble Placa 12,5Mm Con Aislacion 50Mm</v>
          </cell>
          <cell r="D2054" t="str">
            <v>m2</v>
          </cell>
          <cell r="G2054">
            <v>1917.0291592432607</v>
          </cell>
          <cell r="H2054">
            <v>44044</v>
          </cell>
          <cell r="I2054" t="str">
            <v>06 MAMPOSTERÍA, Y OTROS CERRAMIENTOS</v>
          </cell>
        </row>
        <row r="2055">
          <cell r="B2055" t="str">
            <v>I1022</v>
          </cell>
          <cell r="C2055" t="str">
            <v>Durlock Solera Ch Galv (70Mmx2.60M) Esp 0.52</v>
          </cell>
          <cell r="D2055" t="str">
            <v>ml</v>
          </cell>
          <cell r="E2055">
            <v>1.1499999999999999</v>
          </cell>
          <cell r="F2055">
            <v>77.8767</v>
          </cell>
          <cell r="G2055">
            <v>89.558204999999987</v>
          </cell>
          <cell r="H2055">
            <v>44044</v>
          </cell>
        </row>
        <row r="2056">
          <cell r="B2056" t="str">
            <v>I1023</v>
          </cell>
          <cell r="C2056" t="str">
            <v>Durlock Montante (69Mmx2.60M) Esp 0.52</v>
          </cell>
          <cell r="D2056" t="str">
            <v>ml</v>
          </cell>
          <cell r="E2056">
            <v>3</v>
          </cell>
          <cell r="F2056">
            <v>77.8767</v>
          </cell>
          <cell r="G2056">
            <v>233.6301</v>
          </cell>
          <cell r="H2056">
            <v>44044</v>
          </cell>
        </row>
        <row r="2057">
          <cell r="B2057" t="str">
            <v>I1024</v>
          </cell>
          <cell r="C2057" t="str">
            <v>Fijaciones Nro 8 C / Tarugos (2000 Unidades)</v>
          </cell>
          <cell r="D2057" t="str">
            <v>u</v>
          </cell>
          <cell r="E2057">
            <v>3.5</v>
          </cell>
          <cell r="F2057">
            <v>2</v>
          </cell>
          <cell r="G2057">
            <v>7</v>
          </cell>
          <cell r="H2057">
            <v>44044</v>
          </cell>
        </row>
        <row r="2058">
          <cell r="B2058" t="str">
            <v>I1025</v>
          </cell>
          <cell r="C2058" t="str">
            <v>Durlock Tornillos T2</v>
          </cell>
          <cell r="D2058" t="str">
            <v>u</v>
          </cell>
          <cell r="E2058">
            <v>30</v>
          </cell>
          <cell r="F2058">
            <v>0.56940000000000002</v>
          </cell>
          <cell r="G2058">
            <v>17.082000000000001</v>
          </cell>
          <cell r="H2058">
            <v>44044</v>
          </cell>
        </row>
        <row r="2059">
          <cell r="B2059" t="str">
            <v>I1026</v>
          </cell>
          <cell r="C2059" t="str">
            <v>Cinta Papel Durlock 150 Ml</v>
          </cell>
          <cell r="D2059" t="str">
            <v>ml</v>
          </cell>
          <cell r="E2059">
            <v>3.3</v>
          </cell>
          <cell r="F2059">
            <v>2.9752000000000001</v>
          </cell>
          <cell r="G2059">
            <v>9.8181599999999989</v>
          </cell>
          <cell r="H2059">
            <v>44044</v>
          </cell>
        </row>
        <row r="2060">
          <cell r="B2060" t="str">
            <v>I1027</v>
          </cell>
          <cell r="C2060" t="str">
            <v>Masilla Durlock X 32 Kg</v>
          </cell>
          <cell r="D2060" t="str">
            <v>kg</v>
          </cell>
          <cell r="E2060">
            <v>1.8</v>
          </cell>
          <cell r="F2060">
            <v>49.741700000000002</v>
          </cell>
          <cell r="G2060">
            <v>89.535060000000001</v>
          </cell>
          <cell r="H2060">
            <v>44044</v>
          </cell>
        </row>
        <row r="2061">
          <cell r="B2061" t="str">
            <v>I1030</v>
          </cell>
          <cell r="C2061" t="str">
            <v>Durlock Placa Std Esp 12.5Mm (1.20Mx2.40M)</v>
          </cell>
          <cell r="D2061" t="str">
            <v>u</v>
          </cell>
          <cell r="E2061">
            <v>0.72916666666666674</v>
          </cell>
          <cell r="F2061">
            <v>529.75210000000004</v>
          </cell>
          <cell r="G2061">
            <v>386.27757291666671</v>
          </cell>
          <cell r="H2061">
            <v>44044</v>
          </cell>
        </row>
        <row r="2062">
          <cell r="B2062" t="str">
            <v>I1057</v>
          </cell>
          <cell r="C2062" t="str">
            <v>Durlock Tornillos T1</v>
          </cell>
          <cell r="D2062" t="str">
            <v>u</v>
          </cell>
          <cell r="E2062">
            <v>10</v>
          </cell>
          <cell r="F2062">
            <v>0.77849999999999997</v>
          </cell>
          <cell r="G2062">
            <v>7.7850000000000001</v>
          </cell>
          <cell r="H2062">
            <v>44044</v>
          </cell>
        </row>
        <row r="2063">
          <cell r="B2063" t="str">
            <v>I1345</v>
          </cell>
          <cell r="C2063" t="str">
            <v>Lana De Vidrio Para Tabique De Roca De Yeso 0,41 X 16 Mts 6,66 M2</v>
          </cell>
          <cell r="D2063" t="str">
            <v>u</v>
          </cell>
          <cell r="E2063">
            <v>0.15015015015015015</v>
          </cell>
          <cell r="F2063">
            <v>1488.5124000000001</v>
          </cell>
          <cell r="G2063">
            <v>223.50036036036036</v>
          </cell>
          <cell r="H2063">
            <v>44044</v>
          </cell>
        </row>
        <row r="2064">
          <cell r="B2064" t="str">
            <v>I1004</v>
          </cell>
          <cell r="C2064" t="str">
            <v>Oficial</v>
          </cell>
          <cell r="D2064" t="str">
            <v>hs</v>
          </cell>
          <cell r="E2064">
            <v>0.85</v>
          </cell>
          <cell r="F2064">
            <v>534.76377932467528</v>
          </cell>
          <cell r="G2064">
            <v>454.54921242597396</v>
          </cell>
          <cell r="H2064">
            <v>44044</v>
          </cell>
        </row>
        <row r="2065">
          <cell r="B2065" t="str">
            <v>I1005</v>
          </cell>
          <cell r="C2065" t="str">
            <v>Ayudante</v>
          </cell>
          <cell r="D2065" t="str">
            <v>hs</v>
          </cell>
          <cell r="E2065">
            <v>0.85</v>
          </cell>
          <cell r="F2065">
            <v>468.58057475324659</v>
          </cell>
          <cell r="G2065">
            <v>398.2934885402596</v>
          </cell>
          <cell r="H2065">
            <v>44044</v>
          </cell>
        </row>
        <row r="2067">
          <cell r="A2067" t="str">
            <v>T1362</v>
          </cell>
          <cell r="C2067" t="str">
            <v>Tabique 12Cm Rf60. Estructura De 70Mm. Doble Placa Roja 12,5Mm Con Aislacion 50Mm</v>
          </cell>
          <cell r="D2067" t="str">
            <v>m2</v>
          </cell>
          <cell r="G2067">
            <v>1917.0291592432607</v>
          </cell>
          <cell r="H2067">
            <v>44044</v>
          </cell>
          <cell r="I2067" t="str">
            <v>06 MAMPOSTERÍA, Y OTROS CERRAMIENTOS</v>
          </cell>
        </row>
        <row r="2068">
          <cell r="B2068" t="str">
            <v>I1022</v>
          </cell>
          <cell r="C2068" t="str">
            <v>Durlock Solera Ch Galv (70Mmx2.60M) Esp 0.52</v>
          </cell>
          <cell r="D2068" t="str">
            <v>ml</v>
          </cell>
          <cell r="E2068">
            <v>1.1499999999999999</v>
          </cell>
          <cell r="F2068">
            <v>77.8767</v>
          </cell>
          <cell r="G2068">
            <v>89.558204999999987</v>
          </cell>
          <cell r="H2068">
            <v>44044</v>
          </cell>
        </row>
        <row r="2069">
          <cell r="B2069" t="str">
            <v>I1023</v>
          </cell>
          <cell r="C2069" t="str">
            <v>Durlock Montante (69Mmx2.60M) Esp 0.52</v>
          </cell>
          <cell r="D2069" t="str">
            <v>ml</v>
          </cell>
          <cell r="E2069">
            <v>3</v>
          </cell>
          <cell r="F2069">
            <v>77.8767</v>
          </cell>
          <cell r="G2069">
            <v>233.6301</v>
          </cell>
          <cell r="H2069">
            <v>44044</v>
          </cell>
        </row>
        <row r="2070">
          <cell r="B2070" t="str">
            <v>I1024</v>
          </cell>
          <cell r="C2070" t="str">
            <v>Fijaciones Nro 8 C / Tarugos (2000 Unidades)</v>
          </cell>
          <cell r="D2070" t="str">
            <v>u</v>
          </cell>
          <cell r="E2070">
            <v>3.5</v>
          </cell>
          <cell r="F2070">
            <v>2</v>
          </cell>
          <cell r="G2070">
            <v>7</v>
          </cell>
          <cell r="H2070">
            <v>44044</v>
          </cell>
        </row>
        <row r="2071">
          <cell r="B2071" t="str">
            <v>I1025</v>
          </cell>
          <cell r="C2071" t="str">
            <v>Durlock Tornillos T2</v>
          </cell>
          <cell r="D2071" t="str">
            <v>u</v>
          </cell>
          <cell r="E2071">
            <v>30</v>
          </cell>
          <cell r="F2071">
            <v>0.56940000000000002</v>
          </cell>
          <cell r="G2071">
            <v>17.082000000000001</v>
          </cell>
          <cell r="H2071">
            <v>44044</v>
          </cell>
        </row>
        <row r="2072">
          <cell r="B2072" t="str">
            <v>I1026</v>
          </cell>
          <cell r="C2072" t="str">
            <v>Cinta Papel Durlock 150 Ml</v>
          </cell>
          <cell r="D2072" t="str">
            <v>ml</v>
          </cell>
          <cell r="E2072">
            <v>3.3</v>
          </cell>
          <cell r="F2072">
            <v>2.9752000000000001</v>
          </cell>
          <cell r="G2072">
            <v>9.8181599999999989</v>
          </cell>
          <cell r="H2072">
            <v>44044</v>
          </cell>
        </row>
        <row r="2073">
          <cell r="B2073" t="str">
            <v>I1027</v>
          </cell>
          <cell r="C2073" t="str">
            <v>Masilla Durlock X 32 Kg</v>
          </cell>
          <cell r="D2073" t="str">
            <v>kg</v>
          </cell>
          <cell r="E2073">
            <v>1.8</v>
          </cell>
          <cell r="F2073">
            <v>49.741700000000002</v>
          </cell>
          <cell r="G2073">
            <v>89.535060000000001</v>
          </cell>
          <cell r="H2073">
            <v>44044</v>
          </cell>
        </row>
        <row r="2074">
          <cell r="B2074" t="str">
            <v>I1030</v>
          </cell>
          <cell r="C2074" t="str">
            <v>Durlock Placa Std Esp 12.5Mm (1.20Mx2.40M)</v>
          </cell>
          <cell r="D2074" t="str">
            <v>u</v>
          </cell>
          <cell r="E2074">
            <v>0.72916666666666674</v>
          </cell>
          <cell r="F2074">
            <v>529.75210000000004</v>
          </cell>
          <cell r="G2074">
            <v>386.27757291666671</v>
          </cell>
          <cell r="H2074">
            <v>44044</v>
          </cell>
        </row>
        <row r="2075">
          <cell r="B2075" t="str">
            <v>I1057</v>
          </cell>
          <cell r="C2075" t="str">
            <v>Durlock Tornillos T1</v>
          </cell>
          <cell r="D2075" t="str">
            <v>u</v>
          </cell>
          <cell r="E2075">
            <v>10</v>
          </cell>
          <cell r="F2075">
            <v>0.77849999999999997</v>
          </cell>
          <cell r="G2075">
            <v>7.7850000000000001</v>
          </cell>
          <cell r="H2075">
            <v>44044</v>
          </cell>
        </row>
        <row r="2076">
          <cell r="B2076" t="str">
            <v>I1345</v>
          </cell>
          <cell r="C2076" t="str">
            <v>Lana De Vidrio Para Tabique De Roca De Yeso 0,41 X 16 Mts 6,66 M2</v>
          </cell>
          <cell r="D2076" t="str">
            <v>u</v>
          </cell>
          <cell r="E2076">
            <v>0.15015015015015015</v>
          </cell>
          <cell r="F2076">
            <v>1488.5124000000001</v>
          </cell>
          <cell r="G2076">
            <v>223.50036036036036</v>
          </cell>
          <cell r="H2076">
            <v>44044</v>
          </cell>
        </row>
        <row r="2077">
          <cell r="B2077" t="str">
            <v>I1004</v>
          </cell>
          <cell r="C2077" t="str">
            <v>Oficial</v>
          </cell>
          <cell r="D2077" t="str">
            <v>hs</v>
          </cell>
          <cell r="E2077">
            <v>0.85</v>
          </cell>
          <cell r="F2077">
            <v>534.76377932467528</v>
          </cell>
          <cell r="G2077">
            <v>454.54921242597396</v>
          </cell>
          <cell r="H2077">
            <v>44044</v>
          </cell>
        </row>
        <row r="2078">
          <cell r="B2078" t="str">
            <v>I1005</v>
          </cell>
          <cell r="C2078" t="str">
            <v>Ayudante</v>
          </cell>
          <cell r="D2078" t="str">
            <v>hs</v>
          </cell>
          <cell r="E2078">
            <v>0.85</v>
          </cell>
          <cell r="F2078">
            <v>468.58057475324659</v>
          </cell>
          <cell r="G2078">
            <v>398.2934885402596</v>
          </cell>
          <cell r="H2078">
            <v>44044</v>
          </cell>
        </row>
        <row r="2080">
          <cell r="A2080" t="str">
            <v>T1363</v>
          </cell>
          <cell r="C2080" t="str">
            <v>Cielorraso Suspendido De Placa De Yeso Junta Tomada</v>
          </cell>
          <cell r="D2080" t="str">
            <v>m2</v>
          </cell>
          <cell r="G2080">
            <v>1339.8683608622378</v>
          </cell>
          <cell r="H2080">
            <v>44044</v>
          </cell>
          <cell r="I2080" t="str">
            <v>DURLOCK</v>
          </cell>
        </row>
        <row r="2081">
          <cell r="B2081" t="str">
            <v>I1059</v>
          </cell>
          <cell r="C2081" t="str">
            <v>Solera  35 Mm X 2,60 M. Esp 0.52</v>
          </cell>
          <cell r="D2081" t="str">
            <v>u</v>
          </cell>
          <cell r="E2081">
            <v>0.46153846153846151</v>
          </cell>
          <cell r="F2081">
            <v>202.47929999999999</v>
          </cell>
          <cell r="G2081">
            <v>93.451984615384603</v>
          </cell>
          <cell r="H2081">
            <v>44044</v>
          </cell>
          <cell r="I2081" t="str">
            <v>1 A 1,3 ML/M2</v>
          </cell>
        </row>
        <row r="2082">
          <cell r="B2082" t="str">
            <v>I1060</v>
          </cell>
          <cell r="C2082" t="str">
            <v>Montante De 34 Mm X 2.60 Esp 0.52</v>
          </cell>
          <cell r="D2082" t="str">
            <v>u</v>
          </cell>
          <cell r="E2082">
            <v>1.2692307692307692</v>
          </cell>
          <cell r="F2082">
            <v>202.47929999999999</v>
          </cell>
          <cell r="G2082">
            <v>256.9929576923077</v>
          </cell>
          <cell r="H2082">
            <v>44044</v>
          </cell>
          <cell r="I2082" t="str">
            <v>3 a 3,5 ML/M2</v>
          </cell>
        </row>
        <row r="2083">
          <cell r="B2083" t="str">
            <v>I1024</v>
          </cell>
          <cell r="C2083" t="str">
            <v>Fijaciones Nro 8 C / Tarugos (2000 Unidades)</v>
          </cell>
          <cell r="D2083" t="str">
            <v>u</v>
          </cell>
          <cell r="E2083">
            <v>3.5000000000000003E-2</v>
          </cell>
          <cell r="F2083">
            <v>2</v>
          </cell>
          <cell r="G2083">
            <v>7.0000000000000007E-2</v>
          </cell>
          <cell r="H2083">
            <v>44044</v>
          </cell>
          <cell r="I2083" t="str">
            <v>3,5 / M2</v>
          </cell>
        </row>
        <row r="2084">
          <cell r="B2084" t="str">
            <v>I1057</v>
          </cell>
          <cell r="C2084" t="str">
            <v>Durlock Tornillos T1</v>
          </cell>
          <cell r="D2084" t="str">
            <v>u</v>
          </cell>
          <cell r="E2084">
            <v>10</v>
          </cell>
          <cell r="F2084">
            <v>0.77849999999999997</v>
          </cell>
          <cell r="G2084">
            <v>7.7850000000000001</v>
          </cell>
          <cell r="H2084">
            <v>44044</v>
          </cell>
          <cell r="I2084" t="str">
            <v>10 / M2</v>
          </cell>
        </row>
        <row r="2085">
          <cell r="B2085" t="str">
            <v>I1058</v>
          </cell>
          <cell r="C2085" t="str">
            <v>Durlock Placa(120X240X0,095)</v>
          </cell>
          <cell r="D2085" t="str">
            <v>u</v>
          </cell>
          <cell r="E2085">
            <v>0.36458333333333337</v>
          </cell>
          <cell r="F2085">
            <v>462.58679999999998</v>
          </cell>
          <cell r="G2085">
            <v>168.65143750000001</v>
          </cell>
          <cell r="H2085">
            <v>44044</v>
          </cell>
          <cell r="I2085" t="str">
            <v>1,05 / M2 (1,20 X 2,40 = 2,88 M2/PLACA)</v>
          </cell>
        </row>
        <row r="2086">
          <cell r="B2086" t="str">
            <v>I1025</v>
          </cell>
          <cell r="C2086" t="str">
            <v>Durlock Tornillos T2</v>
          </cell>
          <cell r="D2086" t="str">
            <v>u</v>
          </cell>
          <cell r="E2086">
            <v>15</v>
          </cell>
          <cell r="F2086">
            <v>0.56940000000000002</v>
          </cell>
          <cell r="G2086">
            <v>8.5410000000000004</v>
          </cell>
          <cell r="H2086">
            <v>44044</v>
          </cell>
          <cell r="I2086" t="str">
            <v>15 / M2</v>
          </cell>
        </row>
        <row r="2087">
          <cell r="B2087" t="str">
            <v>I1026</v>
          </cell>
          <cell r="C2087" t="str">
            <v>Cinta Papel Durlock 150 Ml</v>
          </cell>
          <cell r="D2087" t="str">
            <v>ml</v>
          </cell>
          <cell r="E2087">
            <v>1.65</v>
          </cell>
          <cell r="F2087">
            <v>2.9752000000000001</v>
          </cell>
          <cell r="G2087">
            <v>4.9090799999999994</v>
          </cell>
          <cell r="H2087">
            <v>44044</v>
          </cell>
          <cell r="I2087" t="str">
            <v>1,65 ML/M2</v>
          </cell>
        </row>
        <row r="2088">
          <cell r="B2088" t="str">
            <v>I1027</v>
          </cell>
          <cell r="C2088" t="str">
            <v>Masilla Durlock X 32 Kg</v>
          </cell>
          <cell r="D2088" t="str">
            <v>kg</v>
          </cell>
          <cell r="E2088">
            <v>0.9</v>
          </cell>
          <cell r="F2088">
            <v>49.741700000000002</v>
          </cell>
          <cell r="G2088">
            <v>44.767530000000001</v>
          </cell>
          <cell r="H2088">
            <v>44044</v>
          </cell>
          <cell r="I2088" t="str">
            <v>0,90 KG/M2</v>
          </cell>
        </row>
        <row r="2089">
          <cell r="B2089" t="str">
            <v>I1005</v>
          </cell>
          <cell r="C2089" t="str">
            <v>Ayudante</v>
          </cell>
          <cell r="D2089" t="str">
            <v>hs</v>
          </cell>
          <cell r="E2089">
            <v>0.7</v>
          </cell>
          <cell r="F2089">
            <v>468.58057475324659</v>
          </cell>
          <cell r="G2089">
            <v>328.00640232727261</v>
          </cell>
          <cell r="H2089">
            <v>44044</v>
          </cell>
        </row>
        <row r="2090">
          <cell r="B2090" t="str">
            <v>I1016</v>
          </cell>
          <cell r="C2090" t="str">
            <v>Oficial Especializado</v>
          </cell>
          <cell r="D2090" t="str">
            <v>hs</v>
          </cell>
          <cell r="E2090">
            <v>0.7</v>
          </cell>
          <cell r="F2090">
            <v>609.56138389610385</v>
          </cell>
          <cell r="G2090">
            <v>426.69296872727267</v>
          </cell>
          <cell r="H2090">
            <v>44044</v>
          </cell>
        </row>
        <row r="2092">
          <cell r="A2092" t="str">
            <v>T1364</v>
          </cell>
          <cell r="C2092" t="str">
            <v>Cielorraso Suspendido Placa Desmontable</v>
          </cell>
          <cell r="D2092" t="str">
            <v>m2</v>
          </cell>
          <cell r="G2092">
            <v>1656.6230438279219</v>
          </cell>
          <cell r="H2092">
            <v>44044</v>
          </cell>
          <cell r="I2092" t="str">
            <v>DURLOCK</v>
          </cell>
        </row>
        <row r="2093">
          <cell r="B2093" t="str">
            <v>I1347</v>
          </cell>
          <cell r="C2093" t="str">
            <v>Placa Lisa Durlock Desmontable 60X60</v>
          </cell>
          <cell r="D2093" t="str">
            <v>u</v>
          </cell>
          <cell r="E2093">
            <v>2.83</v>
          </cell>
          <cell r="F2093">
            <v>118.876</v>
          </cell>
          <cell r="G2093">
            <v>336.41908000000001</v>
          </cell>
          <cell r="H2093">
            <v>44044</v>
          </cell>
        </row>
        <row r="2094">
          <cell r="B2094" t="str">
            <v>I1348</v>
          </cell>
          <cell r="C2094" t="str">
            <v>Buña Perimetral Prepintadas 2,6M Durlock</v>
          </cell>
          <cell r="D2094" t="str">
            <v>u</v>
          </cell>
          <cell r="E2094">
            <v>0.5</v>
          </cell>
          <cell r="F2094">
            <v>179.3306</v>
          </cell>
          <cell r="G2094">
            <v>89.665300000000002</v>
          </cell>
          <cell r="H2094">
            <v>44044</v>
          </cell>
        </row>
        <row r="2095">
          <cell r="B2095" t="str">
            <v>I1349</v>
          </cell>
          <cell r="C2095" t="str">
            <v>Perfil Larguero Cielorraso Desmontable 3,66M</v>
          </cell>
          <cell r="D2095" t="str">
            <v>u</v>
          </cell>
          <cell r="E2095">
            <v>0.44</v>
          </cell>
          <cell r="F2095">
            <v>228.0992</v>
          </cell>
          <cell r="G2095">
            <v>100.363648</v>
          </cell>
          <cell r="H2095">
            <v>44044</v>
          </cell>
        </row>
        <row r="2096">
          <cell r="B2096" t="str">
            <v>I1350</v>
          </cell>
          <cell r="C2096" t="str">
            <v>Perfil Travesaño Cielorraso Desmontable 0.61M</v>
          </cell>
          <cell r="D2096" t="str">
            <v>u</v>
          </cell>
          <cell r="E2096">
            <v>2.63</v>
          </cell>
          <cell r="F2096">
            <v>40.495899999999999</v>
          </cell>
          <cell r="G2096">
            <v>106.504217</v>
          </cell>
          <cell r="H2096">
            <v>44044</v>
          </cell>
        </row>
        <row r="2097">
          <cell r="B2097" t="str">
            <v>I1351</v>
          </cell>
          <cell r="C2097" t="str">
            <v xml:space="preserve">Alambre Galvanizado N14 </v>
          </cell>
          <cell r="D2097" t="str">
            <v>kg</v>
          </cell>
          <cell r="E2097">
            <v>3.2500000000000001E-2</v>
          </cell>
          <cell r="F2097">
            <v>256.19830000000002</v>
          </cell>
          <cell r="G2097">
            <v>8.3264447500000003</v>
          </cell>
          <cell r="H2097">
            <v>44044</v>
          </cell>
          <cell r="I2097" t="str">
            <v>1,3 ML</v>
          </cell>
        </row>
        <row r="2098">
          <cell r="B2098" t="str">
            <v>I1024</v>
          </cell>
          <cell r="C2098" t="str">
            <v>Fijaciones Nro 8 C / Tarugos (2000 Unidades)</v>
          </cell>
          <cell r="D2098" t="str">
            <v>u</v>
          </cell>
          <cell r="E2098">
            <v>6</v>
          </cell>
          <cell r="F2098">
            <v>2</v>
          </cell>
          <cell r="G2098">
            <v>12</v>
          </cell>
          <cell r="H2098">
            <v>44044</v>
          </cell>
        </row>
        <row r="2099">
          <cell r="B2099" t="str">
            <v>I1004</v>
          </cell>
          <cell r="C2099" t="str">
            <v>Oficial</v>
          </cell>
          <cell r="D2099" t="str">
            <v>hs</v>
          </cell>
          <cell r="E2099">
            <v>1</v>
          </cell>
          <cell r="F2099">
            <v>534.76377932467528</v>
          </cell>
          <cell r="G2099">
            <v>534.76377932467528</v>
          </cell>
          <cell r="H2099">
            <v>44044</v>
          </cell>
        </row>
        <row r="2100">
          <cell r="B2100" t="str">
            <v>I1005</v>
          </cell>
          <cell r="C2100" t="str">
            <v>Ayudante</v>
          </cell>
          <cell r="D2100" t="str">
            <v>hs</v>
          </cell>
          <cell r="E2100">
            <v>1</v>
          </cell>
          <cell r="F2100">
            <v>468.58057475324659</v>
          </cell>
          <cell r="G2100">
            <v>468.58057475324659</v>
          </cell>
          <cell r="H2100">
            <v>44044</v>
          </cell>
        </row>
        <row r="2102">
          <cell r="A2102" t="str">
            <v>T1366</v>
          </cell>
          <cell r="C2102" t="str">
            <v xml:space="preserve">Cielorraso Suspendido Placa Cementicia </v>
          </cell>
          <cell r="D2102" t="str">
            <v>m2</v>
          </cell>
          <cell r="G2102">
            <v>3269.0980238935063</v>
          </cell>
          <cell r="H2102">
            <v>44044</v>
          </cell>
          <cell r="I2102" t="str">
            <v>DURLOCK</v>
          </cell>
        </row>
        <row r="2103">
          <cell r="B2103" t="str">
            <v>I1354</v>
          </cell>
          <cell r="C2103" t="str">
            <v>Placa Superboard St 8 Mm 1,20 X 2,4</v>
          </cell>
          <cell r="D2103" t="str">
            <v>m2</v>
          </cell>
          <cell r="E2103">
            <v>1.05</v>
          </cell>
          <cell r="F2103">
            <v>671.77459999999996</v>
          </cell>
          <cell r="G2103">
            <v>705.36333000000002</v>
          </cell>
          <cell r="H2103">
            <v>44044</v>
          </cell>
        </row>
        <row r="2104">
          <cell r="B2104" t="str">
            <v>I1352</v>
          </cell>
          <cell r="C2104" t="str">
            <v>Perfil Pcg 70 X 0,90 Mm X 6 M</v>
          </cell>
          <cell r="D2104" t="str">
            <v>ml</v>
          </cell>
          <cell r="E2104">
            <v>3.6</v>
          </cell>
          <cell r="F2104">
            <v>204.6129</v>
          </cell>
          <cell r="G2104">
            <v>736.60644000000002</v>
          </cell>
          <cell r="H2104">
            <v>44044</v>
          </cell>
        </row>
        <row r="2105">
          <cell r="B2105" t="str">
            <v>I1353</v>
          </cell>
          <cell r="C2105" t="str">
            <v>Perfil Pcu 70 X 0,90 Mm X 6 M</v>
          </cell>
          <cell r="D2105" t="str">
            <v>ml</v>
          </cell>
          <cell r="E2105">
            <v>1.5</v>
          </cell>
          <cell r="F2105">
            <v>160.4008</v>
          </cell>
          <cell r="G2105">
            <v>240.60120000000001</v>
          </cell>
          <cell r="H2105">
            <v>44044</v>
          </cell>
          <cell r="I2105" t="str">
            <v>0,4M + POR FLEJE DE CHAPA</v>
          </cell>
        </row>
        <row r="2106">
          <cell r="B2106" t="str">
            <v>I1357</v>
          </cell>
          <cell r="C2106" t="str">
            <v>Tornillo T1 Punta Mecha Galvanizado ¾”</v>
          </cell>
          <cell r="D2106" t="str">
            <v>u</v>
          </cell>
          <cell r="E2106">
            <v>16</v>
          </cell>
          <cell r="F2106">
            <v>0.83209999999999995</v>
          </cell>
          <cell r="G2106">
            <v>13.313599999999999</v>
          </cell>
          <cell r="H2106">
            <v>44044</v>
          </cell>
        </row>
        <row r="2107">
          <cell r="B2107" t="str">
            <v>I1358</v>
          </cell>
          <cell r="C2107" t="str">
            <v>Tornillo T1 Hexagonal Punta Mecha Galvanizado ¾”</v>
          </cell>
          <cell r="D2107" t="str">
            <v>u</v>
          </cell>
          <cell r="E2107">
            <v>4</v>
          </cell>
          <cell r="F2107">
            <v>1.4773000000000001</v>
          </cell>
          <cell r="G2107">
            <v>5.9092000000000002</v>
          </cell>
          <cell r="H2107">
            <v>44044</v>
          </cell>
        </row>
        <row r="2108">
          <cell r="B2108" t="str">
            <v>I1359</v>
          </cell>
          <cell r="C2108" t="str">
            <v>Tornillo Superboard® T2 8 X 1 ¼”</v>
          </cell>
          <cell r="D2108" t="str">
            <v>u</v>
          </cell>
          <cell r="E2108">
            <v>14</v>
          </cell>
          <cell r="F2108">
            <v>5.3719000000000001</v>
          </cell>
          <cell r="G2108">
            <v>75.206600000000009</v>
          </cell>
          <cell r="H2108">
            <v>44044</v>
          </cell>
        </row>
        <row r="2109">
          <cell r="B2109" t="str">
            <v>I1355</v>
          </cell>
          <cell r="C2109" t="str">
            <v>Masilla Superboard X 15 Kg</v>
          </cell>
          <cell r="D2109" t="str">
            <v>kg</v>
          </cell>
          <cell r="E2109">
            <v>0.14000000000000001</v>
          </cell>
          <cell r="F2109">
            <v>293.01710000000003</v>
          </cell>
          <cell r="G2109">
            <v>41.022394000000006</v>
          </cell>
          <cell r="H2109">
            <v>44044</v>
          </cell>
        </row>
        <row r="2110">
          <cell r="B2110" t="str">
            <v>I1360</v>
          </cell>
          <cell r="C2110" t="str">
            <v>Cinta Tramada De Fibra De Vidrio Superboard®│Ancho 5 Cm</v>
          </cell>
          <cell r="D2110" t="str">
            <v>ml</v>
          </cell>
          <cell r="E2110">
            <v>1.65</v>
          </cell>
          <cell r="F2110">
            <v>4.2415000000000003</v>
          </cell>
          <cell r="G2110">
            <v>6.998475</v>
          </cell>
          <cell r="H2110">
            <v>44044</v>
          </cell>
        </row>
        <row r="2111">
          <cell r="B2111" t="str">
            <v>I1361</v>
          </cell>
          <cell r="C2111" t="str">
            <v>Ángulo De Ajuste Galvanizado</v>
          </cell>
          <cell r="D2111" t="str">
            <v>ml</v>
          </cell>
          <cell r="E2111">
            <v>1</v>
          </cell>
          <cell r="F2111">
            <v>28.9892</v>
          </cell>
          <cell r="G2111">
            <v>28.9892</v>
          </cell>
          <cell r="H2111">
            <v>44044</v>
          </cell>
        </row>
        <row r="2112">
          <cell r="B2112" t="str">
            <v>I1356</v>
          </cell>
          <cell r="C2112" t="str">
            <v>Sellador Poliuretánico Sika X 300Ml</v>
          </cell>
          <cell r="D2112" t="str">
            <v>u</v>
          </cell>
          <cell r="E2112">
            <v>0.2</v>
          </cell>
          <cell r="F2112">
            <v>864.46280000000002</v>
          </cell>
          <cell r="G2112">
            <v>172.89256</v>
          </cell>
          <cell r="H2112">
            <v>44044</v>
          </cell>
        </row>
        <row r="2113">
          <cell r="B2113" t="str">
            <v>I1363</v>
          </cell>
          <cell r="C2113" t="str">
            <v>Fondo De Junta Preformado 15 Mm</v>
          </cell>
          <cell r="D2113" t="str">
            <v>ml</v>
          </cell>
          <cell r="E2113">
            <v>1</v>
          </cell>
          <cell r="F2113">
            <v>38.181800000000003</v>
          </cell>
          <cell r="G2113">
            <v>38.181800000000003</v>
          </cell>
          <cell r="H2113">
            <v>44044</v>
          </cell>
        </row>
        <row r="2114">
          <cell r="B2114" t="str">
            <v>I1004</v>
          </cell>
          <cell r="C2114" t="str">
            <v>Oficial</v>
          </cell>
          <cell r="D2114" t="str">
            <v>hs</v>
          </cell>
          <cell r="E2114">
            <v>1.2</v>
          </cell>
          <cell r="F2114">
            <v>534.76377932467528</v>
          </cell>
          <cell r="G2114">
            <v>641.71653518961034</v>
          </cell>
          <cell r="H2114">
            <v>44044</v>
          </cell>
        </row>
        <row r="2115">
          <cell r="B2115" t="str">
            <v>I1005</v>
          </cell>
          <cell r="C2115" t="str">
            <v>Ayudante</v>
          </cell>
          <cell r="D2115" t="str">
            <v>hs</v>
          </cell>
          <cell r="E2115">
            <v>1.2</v>
          </cell>
          <cell r="F2115">
            <v>468.58057475324659</v>
          </cell>
          <cell r="G2115">
            <v>562.29668970389594</v>
          </cell>
          <cell r="H2115">
            <v>44044</v>
          </cell>
        </row>
        <row r="2117">
          <cell r="A2117" t="str">
            <v>T1367</v>
          </cell>
          <cell r="C2117" t="str">
            <v>Cajon Suspendido De Placa De Yeso Junta Tomada</v>
          </cell>
          <cell r="D2117" t="str">
            <v>m2</v>
          </cell>
          <cell r="G2117">
            <v>1663.3109484570427</v>
          </cell>
          <cell r="H2117">
            <v>44044</v>
          </cell>
          <cell r="I2117" t="str">
            <v>DURLOCK</v>
          </cell>
        </row>
        <row r="2118">
          <cell r="B2118" t="str">
            <v>I1059</v>
          </cell>
          <cell r="C2118" t="str">
            <v>Solera  35 Mm X 2,60 M. Esp 0.52</v>
          </cell>
          <cell r="D2118" t="str">
            <v>u</v>
          </cell>
          <cell r="E2118">
            <v>0.46153846153846151</v>
          </cell>
          <cell r="F2118">
            <v>202.47929999999999</v>
          </cell>
          <cell r="G2118">
            <v>93.451984615384603</v>
          </cell>
          <cell r="H2118">
            <v>44044</v>
          </cell>
          <cell r="I2118" t="str">
            <v>1 A 1,3 ML/M2</v>
          </cell>
        </row>
        <row r="2119">
          <cell r="B2119" t="str">
            <v>I1060</v>
          </cell>
          <cell r="C2119" t="str">
            <v>Montante De 34 Mm X 2.60 Esp 0.52</v>
          </cell>
          <cell r="D2119" t="str">
            <v>u</v>
          </cell>
          <cell r="E2119">
            <v>1.2692307692307692</v>
          </cell>
          <cell r="F2119">
            <v>202.47929999999999</v>
          </cell>
          <cell r="G2119">
            <v>256.9929576923077</v>
          </cell>
          <cell r="H2119">
            <v>44044</v>
          </cell>
          <cell r="I2119" t="str">
            <v>3 a 3,5 ML/M2</v>
          </cell>
        </row>
        <row r="2120">
          <cell r="B2120" t="str">
            <v>I1024</v>
          </cell>
          <cell r="C2120" t="str">
            <v>Fijaciones Nro 8 C / Tarugos (2000 Unidades)</v>
          </cell>
          <cell r="D2120" t="str">
            <v>u</v>
          </cell>
          <cell r="E2120">
            <v>3.5000000000000003E-2</v>
          </cell>
          <cell r="F2120">
            <v>2</v>
          </cell>
          <cell r="G2120">
            <v>7.0000000000000007E-2</v>
          </cell>
          <cell r="H2120">
            <v>44044</v>
          </cell>
          <cell r="I2120" t="str">
            <v>3,5 / M2</v>
          </cell>
        </row>
        <row r="2121">
          <cell r="B2121" t="str">
            <v>I1057</v>
          </cell>
          <cell r="C2121" t="str">
            <v>Durlock Tornillos T1</v>
          </cell>
          <cell r="D2121" t="str">
            <v>u</v>
          </cell>
          <cell r="E2121">
            <v>10</v>
          </cell>
          <cell r="F2121">
            <v>0.77849999999999997</v>
          </cell>
          <cell r="G2121">
            <v>7.7850000000000001</v>
          </cell>
          <cell r="H2121">
            <v>44044</v>
          </cell>
          <cell r="I2121" t="str">
            <v>10 / M2</v>
          </cell>
        </row>
        <row r="2122">
          <cell r="B2122" t="str">
            <v>I1058</v>
          </cell>
          <cell r="C2122" t="str">
            <v>Durlock Placa(120X240X0,095)</v>
          </cell>
          <cell r="D2122" t="str">
            <v>u</v>
          </cell>
          <cell r="E2122">
            <v>0.36458333333333337</v>
          </cell>
          <cell r="F2122">
            <v>462.58679999999998</v>
          </cell>
          <cell r="G2122">
            <v>168.65143750000001</v>
          </cell>
          <cell r="H2122">
            <v>44044</v>
          </cell>
          <cell r="I2122" t="str">
            <v>1,05 / M2 (1,20 X 2,40 = 2,88 M2/PLACA)</v>
          </cell>
        </row>
        <row r="2123">
          <cell r="B2123" t="str">
            <v>I1025</v>
          </cell>
          <cell r="C2123" t="str">
            <v>Durlock Tornillos T2</v>
          </cell>
          <cell r="D2123" t="str">
            <v>u</v>
          </cell>
          <cell r="E2123">
            <v>15</v>
          </cell>
          <cell r="F2123">
            <v>0.56940000000000002</v>
          </cell>
          <cell r="G2123">
            <v>8.5410000000000004</v>
          </cell>
          <cell r="H2123">
            <v>44044</v>
          </cell>
          <cell r="I2123" t="str">
            <v>15 / M2</v>
          </cell>
        </row>
        <row r="2124">
          <cell r="B2124" t="str">
            <v>I1026</v>
          </cell>
          <cell r="C2124" t="str">
            <v>Cinta Papel Durlock 150 Ml</v>
          </cell>
          <cell r="D2124" t="str">
            <v>ml</v>
          </cell>
          <cell r="E2124">
            <v>1.65</v>
          </cell>
          <cell r="F2124">
            <v>2.9752000000000001</v>
          </cell>
          <cell r="G2124">
            <v>4.9090799999999994</v>
          </cell>
          <cell r="H2124">
            <v>44044</v>
          </cell>
          <cell r="I2124" t="str">
            <v>1,65 ML/M2</v>
          </cell>
        </row>
        <row r="2125">
          <cell r="B2125" t="str">
            <v>I1027</v>
          </cell>
          <cell r="C2125" t="str">
            <v>Masilla Durlock X 32 Kg</v>
          </cell>
          <cell r="D2125" t="str">
            <v>kg</v>
          </cell>
          <cell r="E2125">
            <v>0.9</v>
          </cell>
          <cell r="F2125">
            <v>49.741700000000002</v>
          </cell>
          <cell r="G2125">
            <v>44.767530000000001</v>
          </cell>
          <cell r="H2125">
            <v>44044</v>
          </cell>
          <cell r="I2125" t="str">
            <v>0,90 KG/M2</v>
          </cell>
        </row>
        <row r="2126">
          <cell r="B2126" t="str">
            <v>I1005</v>
          </cell>
          <cell r="C2126" t="str">
            <v>Ayudante</v>
          </cell>
          <cell r="D2126" t="str">
            <v>hs</v>
          </cell>
          <cell r="E2126">
            <v>1</v>
          </cell>
          <cell r="F2126">
            <v>468.58057475324659</v>
          </cell>
          <cell r="G2126">
            <v>468.58057475324659</v>
          </cell>
          <cell r="H2126">
            <v>44044</v>
          </cell>
        </row>
        <row r="2127">
          <cell r="B2127" t="str">
            <v>I1016</v>
          </cell>
          <cell r="C2127" t="str">
            <v>Oficial Especializado</v>
          </cell>
          <cell r="D2127" t="str">
            <v>hs</v>
          </cell>
          <cell r="E2127">
            <v>1</v>
          </cell>
          <cell r="F2127">
            <v>609.56138389610385</v>
          </cell>
          <cell r="G2127">
            <v>609.56138389610385</v>
          </cell>
          <cell r="H2127">
            <v>44044</v>
          </cell>
        </row>
        <row r="2129">
          <cell r="A2129" t="str">
            <v>T1368</v>
          </cell>
          <cell r="C2129" t="str">
            <v>Rajas Para Rejillas De Aire Acondicionado</v>
          </cell>
          <cell r="D2129" t="str">
            <v>u</v>
          </cell>
          <cell r="G2129">
            <v>1780.203854077922</v>
          </cell>
          <cell r="H2129">
            <v>44044</v>
          </cell>
          <cell r="I2129" t="str">
            <v>DURLOCK</v>
          </cell>
        </row>
        <row r="2130">
          <cell r="B2130" t="str">
            <v>I1004</v>
          </cell>
          <cell r="C2130" t="str">
            <v>Oficial</v>
          </cell>
          <cell r="D2130" t="str">
            <v>hs</v>
          </cell>
          <cell r="E2130">
            <v>1</v>
          </cell>
          <cell r="F2130">
            <v>534.76377932467528</v>
          </cell>
          <cell r="G2130">
            <v>534.76377932467528</v>
          </cell>
          <cell r="H2130">
            <v>44044</v>
          </cell>
        </row>
        <row r="2131">
          <cell r="B2131" t="str">
            <v>I1005</v>
          </cell>
          <cell r="C2131" t="str">
            <v>Ayudante</v>
          </cell>
          <cell r="D2131" t="str">
            <v>hs</v>
          </cell>
          <cell r="E2131">
            <v>1</v>
          </cell>
          <cell r="F2131">
            <v>468.58057475324659</v>
          </cell>
          <cell r="G2131">
            <v>468.58057475324659</v>
          </cell>
          <cell r="H2131">
            <v>44044</v>
          </cell>
        </row>
        <row r="2132">
          <cell r="B2132" t="str">
            <v>I1364</v>
          </cell>
          <cell r="C2132" t="str">
            <v>Rejilla Para Aire Acondicionado</v>
          </cell>
          <cell r="D2132" t="str">
            <v>u</v>
          </cell>
          <cell r="E2132">
            <v>1</v>
          </cell>
          <cell r="F2132">
            <v>776.85950000000003</v>
          </cell>
          <cell r="G2132">
            <v>776.85950000000003</v>
          </cell>
          <cell r="H2132">
            <v>44044</v>
          </cell>
        </row>
        <row r="2134">
          <cell r="A2134" t="str">
            <v>T1369</v>
          </cell>
          <cell r="C2134" t="str">
            <v>Huecos Para Iluminacion Y Fijacion De Marco</v>
          </cell>
          <cell r="D2134" t="str">
            <v>un</v>
          </cell>
          <cell r="G2134">
            <v>2006.6887081558439</v>
          </cell>
          <cell r="H2134">
            <v>44044</v>
          </cell>
          <cell r="I2134" t="str">
            <v>DURLOCK</v>
          </cell>
        </row>
        <row r="2135">
          <cell r="B2135" t="str">
            <v>I1004</v>
          </cell>
          <cell r="C2135" t="str">
            <v>Oficial</v>
          </cell>
          <cell r="D2135" t="str">
            <v>hs</v>
          </cell>
          <cell r="E2135">
            <v>2</v>
          </cell>
          <cell r="F2135">
            <v>534.76377932467528</v>
          </cell>
          <cell r="G2135">
            <v>1069.5275586493506</v>
          </cell>
          <cell r="H2135">
            <v>44044</v>
          </cell>
        </row>
        <row r="2136">
          <cell r="B2136" t="str">
            <v>I1005</v>
          </cell>
          <cell r="C2136" t="str">
            <v>Ayudante</v>
          </cell>
          <cell r="D2136" t="str">
            <v>hs</v>
          </cell>
          <cell r="E2136">
            <v>2</v>
          </cell>
          <cell r="F2136">
            <v>468.58057475324659</v>
          </cell>
          <cell r="G2136">
            <v>937.16114950649319</v>
          </cell>
          <cell r="H2136">
            <v>44044</v>
          </cell>
        </row>
        <row r="2138">
          <cell r="A2138" t="str">
            <v>T1370</v>
          </cell>
          <cell r="C2138" t="str">
            <v>Cajones Para Cortinas</v>
          </cell>
          <cell r="D2138" t="str">
            <v>ml</v>
          </cell>
          <cell r="G2138">
            <v>1878.9393401869129</v>
          </cell>
          <cell r="H2138">
            <v>44044</v>
          </cell>
          <cell r="I2138" t="str">
            <v>DURLOCK</v>
          </cell>
        </row>
        <row r="2139">
          <cell r="B2139" t="str">
            <v>I1059</v>
          </cell>
          <cell r="C2139" t="str">
            <v>Solera  35 Mm X 2,60 M. Esp 0.52</v>
          </cell>
          <cell r="D2139" t="str">
            <v>u</v>
          </cell>
          <cell r="E2139">
            <v>0.46153846153846151</v>
          </cell>
          <cell r="F2139">
            <v>202.47929999999999</v>
          </cell>
          <cell r="G2139">
            <v>93.451984615384603</v>
          </cell>
          <cell r="H2139">
            <v>44044</v>
          </cell>
          <cell r="I2139" t="str">
            <v>1 A 1,3 ML/M2</v>
          </cell>
        </row>
        <row r="2140">
          <cell r="B2140" t="str">
            <v>I1060</v>
          </cell>
          <cell r="C2140" t="str">
            <v>Montante De 34 Mm X 2.60 Esp 0.52</v>
          </cell>
          <cell r="D2140" t="str">
            <v>u</v>
          </cell>
          <cell r="E2140">
            <v>1.2692307692307692</v>
          </cell>
          <cell r="F2140">
            <v>202.47929999999999</v>
          </cell>
          <cell r="G2140">
            <v>256.9929576923077</v>
          </cell>
          <cell r="H2140">
            <v>44044</v>
          </cell>
          <cell r="I2140" t="str">
            <v>3 a 3,5 ML/M2</v>
          </cell>
        </row>
        <row r="2141">
          <cell r="B2141" t="str">
            <v>I1024</v>
          </cell>
          <cell r="C2141" t="str">
            <v>Fijaciones Nro 8 C / Tarugos (2000 Unidades)</v>
          </cell>
          <cell r="D2141" t="str">
            <v>u</v>
          </cell>
          <cell r="E2141">
            <v>3.5000000000000003E-2</v>
          </cell>
          <cell r="F2141">
            <v>2</v>
          </cell>
          <cell r="G2141">
            <v>7.0000000000000007E-2</v>
          </cell>
          <cell r="H2141">
            <v>44044</v>
          </cell>
          <cell r="I2141" t="str">
            <v>3,5 / M2</v>
          </cell>
        </row>
        <row r="2142">
          <cell r="B2142" t="str">
            <v>I1057</v>
          </cell>
          <cell r="C2142" t="str">
            <v>Durlock Tornillos T1</v>
          </cell>
          <cell r="D2142" t="str">
            <v>u</v>
          </cell>
          <cell r="E2142">
            <v>10</v>
          </cell>
          <cell r="F2142">
            <v>0.77849999999999997</v>
          </cell>
          <cell r="G2142">
            <v>7.7850000000000001</v>
          </cell>
          <cell r="H2142">
            <v>44044</v>
          </cell>
          <cell r="I2142" t="str">
            <v>10 / M2</v>
          </cell>
        </row>
        <row r="2143">
          <cell r="B2143" t="str">
            <v>I1058</v>
          </cell>
          <cell r="C2143" t="str">
            <v>Durlock Placa(120X240X0,095)</v>
          </cell>
          <cell r="D2143" t="str">
            <v>u</v>
          </cell>
          <cell r="E2143">
            <v>0.36458333333333337</v>
          </cell>
          <cell r="F2143">
            <v>462.58679999999998</v>
          </cell>
          <cell r="G2143">
            <v>168.65143750000001</v>
          </cell>
          <cell r="H2143">
            <v>44044</v>
          </cell>
          <cell r="I2143" t="str">
            <v>1,05 / M2 (1,20 X 2,40 = 2,88 M2/PLACA)</v>
          </cell>
        </row>
        <row r="2144">
          <cell r="B2144" t="str">
            <v>I1025</v>
          </cell>
          <cell r="C2144" t="str">
            <v>Durlock Tornillos T2</v>
          </cell>
          <cell r="D2144" t="str">
            <v>u</v>
          </cell>
          <cell r="E2144">
            <v>15</v>
          </cell>
          <cell r="F2144">
            <v>0.56940000000000002</v>
          </cell>
          <cell r="G2144">
            <v>8.5410000000000004</v>
          </cell>
          <cell r="H2144">
            <v>44044</v>
          </cell>
          <cell r="I2144" t="str">
            <v>15 / M2</v>
          </cell>
        </row>
        <row r="2145">
          <cell r="B2145" t="str">
            <v>I1026</v>
          </cell>
          <cell r="C2145" t="str">
            <v>Cinta Papel Durlock 150 Ml</v>
          </cell>
          <cell r="D2145" t="str">
            <v>ml</v>
          </cell>
          <cell r="E2145">
            <v>1.65</v>
          </cell>
          <cell r="F2145">
            <v>2.9752000000000001</v>
          </cell>
          <cell r="G2145">
            <v>4.9090799999999994</v>
          </cell>
          <cell r="H2145">
            <v>44044</v>
          </cell>
          <cell r="I2145" t="str">
            <v>1,65 ML/M2</v>
          </cell>
        </row>
        <row r="2146">
          <cell r="B2146" t="str">
            <v>I1027</v>
          </cell>
          <cell r="C2146" t="str">
            <v>Masilla Durlock X 32 Kg</v>
          </cell>
          <cell r="D2146" t="str">
            <v>kg</v>
          </cell>
          <cell r="E2146">
            <v>0.9</v>
          </cell>
          <cell r="F2146">
            <v>49.741700000000002</v>
          </cell>
          <cell r="G2146">
            <v>44.767530000000001</v>
          </cell>
          <cell r="H2146">
            <v>44044</v>
          </cell>
          <cell r="I2146" t="str">
            <v>0,90 KG/M2</v>
          </cell>
        </row>
        <row r="2147">
          <cell r="B2147" t="str">
            <v>I1005</v>
          </cell>
          <cell r="C2147" t="str">
            <v>Ayudante</v>
          </cell>
          <cell r="D2147" t="str">
            <v>hs</v>
          </cell>
          <cell r="E2147">
            <v>1.2</v>
          </cell>
          <cell r="F2147">
            <v>468.58057475324659</v>
          </cell>
          <cell r="G2147">
            <v>562.29668970389594</v>
          </cell>
          <cell r="H2147">
            <v>44044</v>
          </cell>
        </row>
        <row r="2148">
          <cell r="B2148" t="str">
            <v>I1016</v>
          </cell>
          <cell r="C2148" t="str">
            <v>Oficial Especializado</v>
          </cell>
          <cell r="D2148" t="str">
            <v>hs</v>
          </cell>
          <cell r="E2148">
            <v>1.2</v>
          </cell>
          <cell r="F2148">
            <v>609.56138389610385</v>
          </cell>
          <cell r="G2148">
            <v>731.4736606753246</v>
          </cell>
          <cell r="H2148">
            <v>44044</v>
          </cell>
        </row>
        <row r="2150">
          <cell r="A2150" t="str">
            <v>T1372</v>
          </cell>
          <cell r="C2150" t="str">
            <v>Frente Integral</v>
          </cell>
          <cell r="D2150" t="str">
            <v>m2</v>
          </cell>
          <cell r="G2150">
            <v>501.67217703896097</v>
          </cell>
          <cell r="H2150">
            <v>44044</v>
          </cell>
          <cell r="I2150" t="str">
            <v>17.1 CARPINTERIA DE ALUMINIO</v>
          </cell>
        </row>
        <row r="2151">
          <cell r="B2151" t="str">
            <v>I1004</v>
          </cell>
          <cell r="C2151" t="str">
            <v>Oficial</v>
          </cell>
          <cell r="D2151" t="str">
            <v>hs</v>
          </cell>
          <cell r="E2151">
            <v>0.5</v>
          </cell>
          <cell r="F2151">
            <v>534.76377932467528</v>
          </cell>
          <cell r="G2151">
            <v>267.38188966233764</v>
          </cell>
          <cell r="H2151">
            <v>44044</v>
          </cell>
        </row>
        <row r="2152">
          <cell r="B2152" t="str">
            <v>I1005</v>
          </cell>
          <cell r="C2152" t="str">
            <v>Ayudante</v>
          </cell>
          <cell r="D2152" t="str">
            <v>hs</v>
          </cell>
          <cell r="E2152">
            <v>0.5</v>
          </cell>
          <cell r="F2152">
            <v>468.58057475324659</v>
          </cell>
          <cell r="G2152">
            <v>234.2902873766233</v>
          </cell>
          <cell r="H2152">
            <v>44044</v>
          </cell>
        </row>
        <row r="2154">
          <cell r="A2154" t="str">
            <v>T1373</v>
          </cell>
          <cell r="C2154" t="str">
            <v>Puerta Vidrio Templado Doble</v>
          </cell>
          <cell r="D2154" t="str">
            <v>un</v>
          </cell>
          <cell r="G2154">
            <v>4013.3774163116877</v>
          </cell>
          <cell r="H2154">
            <v>44044</v>
          </cell>
          <cell r="I2154" t="str">
            <v>17.1 CARPINTERIA DE ALUMINIO</v>
          </cell>
        </row>
        <row r="2155">
          <cell r="B2155" t="str">
            <v>I1004</v>
          </cell>
          <cell r="C2155" t="str">
            <v>Oficial</v>
          </cell>
          <cell r="D2155" t="str">
            <v>hs</v>
          </cell>
          <cell r="E2155">
            <v>4</v>
          </cell>
          <cell r="F2155">
            <v>534.76377932467528</v>
          </cell>
          <cell r="G2155">
            <v>2139.0551172987011</v>
          </cell>
          <cell r="H2155">
            <v>44044</v>
          </cell>
        </row>
        <row r="2156">
          <cell r="B2156" t="str">
            <v>I1005</v>
          </cell>
          <cell r="C2156" t="str">
            <v>Ayudante</v>
          </cell>
          <cell r="D2156" t="str">
            <v>hs</v>
          </cell>
          <cell r="E2156">
            <v>4</v>
          </cell>
          <cell r="F2156">
            <v>468.58057475324659</v>
          </cell>
          <cell r="G2156">
            <v>1874.3222990129864</v>
          </cell>
          <cell r="H2156">
            <v>44044</v>
          </cell>
        </row>
        <row r="2158">
          <cell r="A2158" t="str">
            <v>T1374</v>
          </cell>
          <cell r="C2158" t="str">
            <v>Puerta Vidrio Templado Simple</v>
          </cell>
          <cell r="D2158" t="str">
            <v>un</v>
          </cell>
          <cell r="G2158">
            <v>4013.3774163116877</v>
          </cell>
          <cell r="H2158">
            <v>44044</v>
          </cell>
          <cell r="I2158" t="str">
            <v>17.1 CARPINTERIA DE ALUMINIO</v>
          </cell>
        </row>
        <row r="2159">
          <cell r="B2159" t="str">
            <v>I1004</v>
          </cell>
          <cell r="C2159" t="str">
            <v>Oficial</v>
          </cell>
          <cell r="D2159" t="str">
            <v>hs</v>
          </cell>
          <cell r="E2159">
            <v>4</v>
          </cell>
          <cell r="F2159">
            <v>534.76377932467528</v>
          </cell>
          <cell r="G2159">
            <v>2139.0551172987011</v>
          </cell>
          <cell r="H2159">
            <v>44044</v>
          </cell>
        </row>
        <row r="2160">
          <cell r="B2160" t="str">
            <v>I1005</v>
          </cell>
          <cell r="C2160" t="str">
            <v>Ayudante</v>
          </cell>
          <cell r="D2160" t="str">
            <v>hs</v>
          </cell>
          <cell r="E2160">
            <v>4</v>
          </cell>
          <cell r="F2160">
            <v>468.58057475324659</v>
          </cell>
          <cell r="G2160">
            <v>1874.3222990129864</v>
          </cell>
          <cell r="H2160">
            <v>44044</v>
          </cell>
        </row>
        <row r="2162">
          <cell r="A2162" t="str">
            <v>T1375</v>
          </cell>
          <cell r="C2162" t="str">
            <v>Marco De Aluminio Y Hoja De Mdf Para Pintar Simple</v>
          </cell>
          <cell r="D2162" t="str">
            <v>un</v>
          </cell>
          <cell r="G2162">
            <v>3010.0330622337656</v>
          </cell>
          <cell r="H2162">
            <v>44044</v>
          </cell>
          <cell r="I2162" t="str">
            <v>17.1 CARPINTERIA DE ALUMINIO</v>
          </cell>
        </row>
        <row r="2163">
          <cell r="B2163" t="str">
            <v>I1004</v>
          </cell>
          <cell r="C2163" t="str">
            <v>Oficial</v>
          </cell>
          <cell r="D2163" t="str">
            <v>hs</v>
          </cell>
          <cell r="E2163">
            <v>3</v>
          </cell>
          <cell r="F2163">
            <v>534.76377932467528</v>
          </cell>
          <cell r="G2163">
            <v>1604.2913379740257</v>
          </cell>
          <cell r="H2163">
            <v>44044</v>
          </cell>
        </row>
        <row r="2164">
          <cell r="B2164" t="str">
            <v>I1005</v>
          </cell>
          <cell r="C2164" t="str">
            <v>Ayudante</v>
          </cell>
          <cell r="D2164" t="str">
            <v>hs</v>
          </cell>
          <cell r="E2164">
            <v>3</v>
          </cell>
          <cell r="F2164">
            <v>468.58057475324659</v>
          </cell>
          <cell r="G2164">
            <v>1405.7417242597398</v>
          </cell>
          <cell r="H2164">
            <v>44044</v>
          </cell>
        </row>
        <row r="2166">
          <cell r="A2166" t="str">
            <v>T1376</v>
          </cell>
          <cell r="C2166" t="str">
            <v>Marco De Aluminio Y Hoja De Mdf Para Pintar Doble</v>
          </cell>
          <cell r="D2166" t="str">
            <v>un</v>
          </cell>
          <cell r="G2166">
            <v>3511.7052392727264</v>
          </cell>
          <cell r="H2166">
            <v>44044</v>
          </cell>
          <cell r="I2166" t="str">
            <v>17.1 CARPINTERIA DE ALUMINIO</v>
          </cell>
        </row>
        <row r="2167">
          <cell r="B2167" t="str">
            <v>I1004</v>
          </cell>
          <cell r="C2167" t="str">
            <v>Oficial</v>
          </cell>
          <cell r="D2167" t="str">
            <v>hs</v>
          </cell>
          <cell r="E2167">
            <v>3.5</v>
          </cell>
          <cell r="F2167">
            <v>534.76377932467528</v>
          </cell>
          <cell r="G2167">
            <v>1871.6732276363634</v>
          </cell>
          <cell r="H2167">
            <v>44044</v>
          </cell>
        </row>
        <row r="2168">
          <cell r="B2168" t="str">
            <v>I1005</v>
          </cell>
          <cell r="C2168" t="str">
            <v>Ayudante</v>
          </cell>
          <cell r="D2168" t="str">
            <v>hs</v>
          </cell>
          <cell r="E2168">
            <v>3.5</v>
          </cell>
          <cell r="F2168">
            <v>468.58057475324659</v>
          </cell>
          <cell r="G2168">
            <v>1640.032011636363</v>
          </cell>
          <cell r="H2168">
            <v>44044</v>
          </cell>
        </row>
        <row r="2170">
          <cell r="A2170" t="str">
            <v>T1377</v>
          </cell>
          <cell r="C2170" t="str">
            <v>Division Interior De Oficina (Tamaño????)</v>
          </cell>
          <cell r="D2170" t="str">
            <v>un</v>
          </cell>
          <cell r="G2170">
            <v>8026.7548326233755</v>
          </cell>
          <cell r="H2170">
            <v>44044</v>
          </cell>
          <cell r="I2170" t="str">
            <v>17.1 CARPINTERIA DE ALUMINIO</v>
          </cell>
        </row>
        <row r="2171">
          <cell r="B2171" t="str">
            <v>I1004</v>
          </cell>
          <cell r="C2171" t="str">
            <v>Oficial</v>
          </cell>
          <cell r="D2171" t="str">
            <v>hs</v>
          </cell>
          <cell r="E2171">
            <v>8</v>
          </cell>
          <cell r="F2171">
            <v>534.76377932467528</v>
          </cell>
          <cell r="G2171">
            <v>4278.1102345974023</v>
          </cell>
          <cell r="H2171">
            <v>44044</v>
          </cell>
          <cell r="I2171" t="str">
            <v>NO SE TAMAÑO</v>
          </cell>
        </row>
        <row r="2172">
          <cell r="B2172" t="str">
            <v>I1005</v>
          </cell>
          <cell r="C2172" t="str">
            <v>Ayudante</v>
          </cell>
          <cell r="D2172" t="str">
            <v>hs</v>
          </cell>
          <cell r="E2172">
            <v>8</v>
          </cell>
          <cell r="F2172">
            <v>468.58057475324659</v>
          </cell>
          <cell r="G2172">
            <v>3748.6445980259728</v>
          </cell>
          <cell r="H2172">
            <v>44044</v>
          </cell>
          <cell r="I2172" t="str">
            <v>NO SE TAMAÑO</v>
          </cell>
        </row>
        <row r="2174">
          <cell r="A2174" t="str">
            <v>T1378</v>
          </cell>
          <cell r="C2174" t="str">
            <v>Marco De Chapa Y Puerta De Chapa Doble</v>
          </cell>
          <cell r="D2174" t="str">
            <v>un</v>
          </cell>
          <cell r="G2174">
            <v>3010.0330622337656</v>
          </cell>
          <cell r="H2174">
            <v>44044</v>
          </cell>
          <cell r="I2174" t="str">
            <v>17.1 CARPINTERIA DE ALUMINIO</v>
          </cell>
        </row>
        <row r="2175">
          <cell r="B2175" t="str">
            <v>I1004</v>
          </cell>
          <cell r="C2175" t="str">
            <v>Oficial</v>
          </cell>
          <cell r="D2175" t="str">
            <v>hs</v>
          </cell>
          <cell r="E2175">
            <v>3</v>
          </cell>
          <cell r="F2175">
            <v>534.76377932467528</v>
          </cell>
          <cell r="G2175">
            <v>1604.2913379740257</v>
          </cell>
          <cell r="H2175">
            <v>44044</v>
          </cell>
        </row>
        <row r="2176">
          <cell r="B2176" t="str">
            <v>I1005</v>
          </cell>
          <cell r="C2176" t="str">
            <v>Ayudante</v>
          </cell>
          <cell r="D2176" t="str">
            <v>hs</v>
          </cell>
          <cell r="E2176">
            <v>3</v>
          </cell>
          <cell r="F2176">
            <v>468.58057475324659</v>
          </cell>
          <cell r="G2176">
            <v>1405.7417242597398</v>
          </cell>
          <cell r="H2176">
            <v>44044</v>
          </cell>
        </row>
        <row r="2178">
          <cell r="A2178" t="str">
            <v>T1379</v>
          </cell>
          <cell r="C2178" t="str">
            <v>Marco De Chapa Y Puerta De Chapa Simple</v>
          </cell>
          <cell r="D2178" t="str">
            <v>un</v>
          </cell>
          <cell r="G2178">
            <v>3010.0330622337656</v>
          </cell>
          <cell r="H2178">
            <v>44044</v>
          </cell>
          <cell r="I2178" t="str">
            <v>17.1 CARPINTERIA DE ALUMINIO</v>
          </cell>
        </row>
        <row r="2179">
          <cell r="B2179" t="str">
            <v>I1004</v>
          </cell>
          <cell r="C2179" t="str">
            <v>Oficial</v>
          </cell>
          <cell r="D2179" t="str">
            <v>hs</v>
          </cell>
          <cell r="E2179">
            <v>3</v>
          </cell>
          <cell r="F2179">
            <v>534.76377932467528</v>
          </cell>
          <cell r="G2179">
            <v>1604.2913379740257</v>
          </cell>
          <cell r="H2179">
            <v>44044</v>
          </cell>
        </row>
        <row r="2180">
          <cell r="B2180" t="str">
            <v>I1005</v>
          </cell>
          <cell r="C2180" t="str">
            <v>Ayudante</v>
          </cell>
          <cell r="D2180" t="str">
            <v>hs</v>
          </cell>
          <cell r="E2180">
            <v>3</v>
          </cell>
          <cell r="F2180">
            <v>468.58057475324659</v>
          </cell>
          <cell r="G2180">
            <v>1405.7417242597398</v>
          </cell>
          <cell r="H2180">
            <v>44044</v>
          </cell>
        </row>
        <row r="2182">
          <cell r="A2182" t="str">
            <v>T1380</v>
          </cell>
          <cell r="C2182" t="str">
            <v>Marco De Chapa Y Puerta . F60</v>
          </cell>
          <cell r="D2182" t="str">
            <v>un</v>
          </cell>
          <cell r="G2182">
            <v>3010.0330622337656</v>
          </cell>
          <cell r="H2182">
            <v>44044</v>
          </cell>
          <cell r="I2182" t="str">
            <v>17.1 CARPINTERIA DE ALUMINIO</v>
          </cell>
        </row>
        <row r="2183">
          <cell r="B2183" t="str">
            <v>I1004</v>
          </cell>
          <cell r="C2183" t="str">
            <v>Oficial</v>
          </cell>
          <cell r="D2183" t="str">
            <v>hs</v>
          </cell>
          <cell r="E2183">
            <v>3</v>
          </cell>
          <cell r="F2183">
            <v>534.76377932467528</v>
          </cell>
          <cell r="G2183">
            <v>1604.2913379740257</v>
          </cell>
          <cell r="H2183">
            <v>44044</v>
          </cell>
        </row>
        <row r="2184">
          <cell r="B2184" t="str">
            <v>I1005</v>
          </cell>
          <cell r="C2184" t="str">
            <v>Ayudante</v>
          </cell>
          <cell r="D2184" t="str">
            <v>hs</v>
          </cell>
          <cell r="E2184">
            <v>3</v>
          </cell>
          <cell r="F2184">
            <v>468.58057475324659</v>
          </cell>
          <cell r="G2184">
            <v>1405.7417242597398</v>
          </cell>
          <cell r="H2184">
            <v>44044</v>
          </cell>
        </row>
        <row r="2186">
          <cell r="A2186" t="str">
            <v>T1381</v>
          </cell>
          <cell r="C2186" t="str">
            <v>Pasamanos De Caño</v>
          </cell>
          <cell r="D2186" t="str">
            <v>ml</v>
          </cell>
          <cell r="G2186">
            <v>1003.3443540779219</v>
          </cell>
          <cell r="H2186">
            <v>44044</v>
          </cell>
          <cell r="I2186" t="str">
            <v>17.1 CARPINTERIA DE ALUMINIO</v>
          </cell>
        </row>
        <row r="2187">
          <cell r="B2187" t="str">
            <v>I1004</v>
          </cell>
          <cell r="C2187" t="str">
            <v>Oficial</v>
          </cell>
          <cell r="D2187" t="str">
            <v>hs</v>
          </cell>
          <cell r="E2187">
            <v>1</v>
          </cell>
          <cell r="F2187">
            <v>534.76377932467528</v>
          </cell>
          <cell r="G2187">
            <v>534.76377932467528</v>
          </cell>
          <cell r="H2187">
            <v>44044</v>
          </cell>
        </row>
        <row r="2188">
          <cell r="B2188" t="str">
            <v>I1005</v>
          </cell>
          <cell r="C2188" t="str">
            <v>Ayudante</v>
          </cell>
          <cell r="D2188" t="str">
            <v>hs</v>
          </cell>
          <cell r="E2188">
            <v>1</v>
          </cell>
          <cell r="F2188">
            <v>468.58057475324659</v>
          </cell>
          <cell r="G2188">
            <v>468.58057475324659</v>
          </cell>
          <cell r="H2188">
            <v>44044</v>
          </cell>
        </row>
        <row r="2190">
          <cell r="A2190" t="str">
            <v>T1382</v>
          </cell>
          <cell r="C2190" t="str">
            <v xml:space="preserve">Baranda Vidrio Templado - Laminado </v>
          </cell>
          <cell r="D2190" t="str">
            <v>ml</v>
          </cell>
          <cell r="G2190">
            <v>1003.3443540779219</v>
          </cell>
          <cell r="H2190">
            <v>44044</v>
          </cell>
          <cell r="I2190" t="str">
            <v>17.1 CARPINTERIA DE ALUMINIO</v>
          </cell>
        </row>
        <row r="2191">
          <cell r="B2191" t="str">
            <v>I1004</v>
          </cell>
          <cell r="C2191" t="str">
            <v>Oficial</v>
          </cell>
          <cell r="D2191" t="str">
            <v>hs</v>
          </cell>
          <cell r="E2191">
            <v>1</v>
          </cell>
          <cell r="F2191">
            <v>534.76377932467528</v>
          </cell>
          <cell r="G2191">
            <v>534.76377932467528</v>
          </cell>
          <cell r="H2191">
            <v>44044</v>
          </cell>
        </row>
        <row r="2192">
          <cell r="B2192" t="str">
            <v>I1005</v>
          </cell>
          <cell r="C2192" t="str">
            <v>Ayudante</v>
          </cell>
          <cell r="D2192" t="str">
            <v>hs</v>
          </cell>
          <cell r="E2192">
            <v>1</v>
          </cell>
          <cell r="F2192">
            <v>468.58057475324659</v>
          </cell>
          <cell r="G2192">
            <v>468.58057475324659</v>
          </cell>
          <cell r="H2192">
            <v>44044</v>
          </cell>
        </row>
        <row r="2194">
          <cell r="A2194" t="str">
            <v>T1383</v>
          </cell>
          <cell r="C2194" t="str">
            <v>Baranda De Aluminio Con Vidrio Laminado</v>
          </cell>
          <cell r="D2194" t="str">
            <v>ml</v>
          </cell>
          <cell r="G2194">
            <v>1003.3443540779219</v>
          </cell>
          <cell r="H2194">
            <v>44044</v>
          </cell>
          <cell r="I2194" t="str">
            <v>17.1 CARPINTERIA DE ALUMINIO</v>
          </cell>
        </row>
        <row r="2195">
          <cell r="B2195" t="str">
            <v>I1004</v>
          </cell>
          <cell r="C2195" t="str">
            <v>Oficial</v>
          </cell>
          <cell r="D2195" t="str">
            <v>hs</v>
          </cell>
          <cell r="E2195">
            <v>1</v>
          </cell>
          <cell r="F2195">
            <v>534.76377932467528</v>
          </cell>
          <cell r="G2195">
            <v>534.76377932467528</v>
          </cell>
          <cell r="H2195">
            <v>44044</v>
          </cell>
        </row>
        <row r="2196">
          <cell r="B2196" t="str">
            <v>I1005</v>
          </cell>
          <cell r="C2196" t="str">
            <v>Ayudante</v>
          </cell>
          <cell r="D2196" t="str">
            <v>hs</v>
          </cell>
          <cell r="E2196">
            <v>1</v>
          </cell>
          <cell r="F2196">
            <v>468.58057475324659</v>
          </cell>
          <cell r="G2196">
            <v>468.58057475324659</v>
          </cell>
          <cell r="H2196">
            <v>44044</v>
          </cell>
        </row>
        <row r="2198">
          <cell r="A2198" t="str">
            <v>T1384</v>
          </cell>
          <cell r="C2198" t="str">
            <v>Baranda Escalera</v>
          </cell>
          <cell r="D2198" t="str">
            <v>un</v>
          </cell>
          <cell r="G2198">
            <v>1505.0165311168828</v>
          </cell>
          <cell r="H2198">
            <v>44044</v>
          </cell>
          <cell r="I2198" t="str">
            <v>19 HERRERÍA</v>
          </cell>
        </row>
        <row r="2199">
          <cell r="B2199" t="str">
            <v>I1004</v>
          </cell>
          <cell r="C2199" t="str">
            <v>Oficial</v>
          </cell>
          <cell r="D2199" t="str">
            <v>hs</v>
          </cell>
          <cell r="E2199">
            <v>1.5</v>
          </cell>
          <cell r="F2199">
            <v>534.76377932467528</v>
          </cell>
          <cell r="G2199">
            <v>802.14566898701287</v>
          </cell>
          <cell r="H2199">
            <v>44044</v>
          </cell>
        </row>
        <row r="2200">
          <cell r="B2200" t="str">
            <v>I1005</v>
          </cell>
          <cell r="C2200" t="str">
            <v>Ayudante</v>
          </cell>
          <cell r="D2200" t="str">
            <v>hs</v>
          </cell>
          <cell r="E2200">
            <v>1.5</v>
          </cell>
          <cell r="F2200">
            <v>468.58057475324659</v>
          </cell>
          <cell r="G2200">
            <v>702.87086212986992</v>
          </cell>
          <cell r="H2200">
            <v>44044</v>
          </cell>
        </row>
        <row r="2202">
          <cell r="A2202" t="str">
            <v>T1385</v>
          </cell>
          <cell r="C2202" t="str">
            <v>Baranda Sala De Maquinas</v>
          </cell>
          <cell r="D2202" t="str">
            <v>un</v>
          </cell>
          <cell r="G2202">
            <v>1505.0165311168828</v>
          </cell>
          <cell r="H2202">
            <v>44044</v>
          </cell>
          <cell r="I2202" t="str">
            <v>19 HERRERÍA</v>
          </cell>
        </row>
        <row r="2203">
          <cell r="B2203" t="str">
            <v>I1004</v>
          </cell>
          <cell r="C2203" t="str">
            <v>Oficial</v>
          </cell>
          <cell r="D2203" t="str">
            <v>hs</v>
          </cell>
          <cell r="E2203">
            <v>1.5</v>
          </cell>
          <cell r="F2203">
            <v>534.76377932467528</v>
          </cell>
          <cell r="G2203">
            <v>802.14566898701287</v>
          </cell>
          <cell r="H2203">
            <v>44044</v>
          </cell>
        </row>
        <row r="2204">
          <cell r="B2204" t="str">
            <v>I1005</v>
          </cell>
          <cell r="C2204" t="str">
            <v>Ayudante</v>
          </cell>
          <cell r="D2204" t="str">
            <v>hs</v>
          </cell>
          <cell r="E2204">
            <v>1.5</v>
          </cell>
          <cell r="F2204">
            <v>468.58057475324659</v>
          </cell>
          <cell r="G2204">
            <v>702.87086212986992</v>
          </cell>
          <cell r="H2204">
            <v>44044</v>
          </cell>
        </row>
        <row r="2206">
          <cell r="A2206" t="str">
            <v>T1386</v>
          </cell>
          <cell r="C2206" t="str">
            <v>Frente De Casillas</v>
          </cell>
          <cell r="D2206" t="str">
            <v>un</v>
          </cell>
          <cell r="G2206">
            <v>12040.132248935062</v>
          </cell>
          <cell r="H2206">
            <v>44044</v>
          </cell>
          <cell r="I2206" t="str">
            <v>19 HERRERÍA</v>
          </cell>
        </row>
        <row r="2207">
          <cell r="B2207" t="str">
            <v>I1004</v>
          </cell>
          <cell r="C2207" t="str">
            <v>Oficial</v>
          </cell>
          <cell r="D2207" t="str">
            <v>hs</v>
          </cell>
          <cell r="E2207">
            <v>12</v>
          </cell>
          <cell r="F2207">
            <v>534.76377932467528</v>
          </cell>
          <cell r="G2207">
            <v>6417.1653518961029</v>
          </cell>
          <cell r="H2207">
            <v>44044</v>
          </cell>
        </row>
        <row r="2208">
          <cell r="B2208" t="str">
            <v>I1005</v>
          </cell>
          <cell r="C2208" t="str">
            <v>Ayudante</v>
          </cell>
          <cell r="D2208" t="str">
            <v>hs</v>
          </cell>
          <cell r="E2208">
            <v>12</v>
          </cell>
          <cell r="F2208">
            <v>468.58057475324659</v>
          </cell>
          <cell r="G2208">
            <v>5622.9668970389594</v>
          </cell>
          <cell r="H2208">
            <v>44044</v>
          </cell>
        </row>
        <row r="2210">
          <cell r="A2210" t="str">
            <v>T1387</v>
          </cell>
          <cell r="C2210" t="str">
            <v xml:space="preserve">Puertas Chapa Plegada </v>
          </cell>
          <cell r="D2210" t="str">
            <v>un</v>
          </cell>
          <cell r="G2210">
            <v>12040.132248935062</v>
          </cell>
          <cell r="H2210">
            <v>44044</v>
          </cell>
          <cell r="I2210" t="str">
            <v>19 HERRERÍA</v>
          </cell>
        </row>
        <row r="2211">
          <cell r="B2211" t="str">
            <v>I1004</v>
          </cell>
          <cell r="C2211" t="str">
            <v>Oficial</v>
          </cell>
          <cell r="D2211" t="str">
            <v>hs</v>
          </cell>
          <cell r="E2211">
            <v>12</v>
          </cell>
          <cell r="F2211">
            <v>534.76377932467528</v>
          </cell>
          <cell r="G2211">
            <v>6417.1653518961029</v>
          </cell>
          <cell r="H2211">
            <v>44044</v>
          </cell>
        </row>
        <row r="2212">
          <cell r="B2212" t="str">
            <v>I1005</v>
          </cell>
          <cell r="C2212" t="str">
            <v>Ayudante</v>
          </cell>
          <cell r="D2212" t="str">
            <v>hs</v>
          </cell>
          <cell r="E2212">
            <v>12</v>
          </cell>
          <cell r="F2212">
            <v>468.58057475324659</v>
          </cell>
          <cell r="G2212">
            <v>5622.9668970389594</v>
          </cell>
          <cell r="H2212">
            <v>44044</v>
          </cell>
        </row>
        <row r="2214">
          <cell r="A2214" t="str">
            <v>T1388</v>
          </cell>
          <cell r="C2214" t="str">
            <v>Rejas Frente. Porton Corredizo Automatizado</v>
          </cell>
          <cell r="D2214" t="str">
            <v>gl</v>
          </cell>
          <cell r="G2214">
            <v>24080.264497870125</v>
          </cell>
          <cell r="H2214">
            <v>44044</v>
          </cell>
          <cell r="I2214" t="str">
            <v>19 HERRERÍA</v>
          </cell>
        </row>
        <row r="2215">
          <cell r="B2215" t="str">
            <v>I1004</v>
          </cell>
          <cell r="C2215" t="str">
            <v>Oficial</v>
          </cell>
          <cell r="D2215" t="str">
            <v>hs</v>
          </cell>
          <cell r="E2215">
            <v>24</v>
          </cell>
          <cell r="F2215">
            <v>534.76377932467528</v>
          </cell>
          <cell r="G2215">
            <v>12834.330703792206</v>
          </cell>
          <cell r="H2215">
            <v>44044</v>
          </cell>
        </row>
        <row r="2216">
          <cell r="B2216" t="str">
            <v>I1005</v>
          </cell>
          <cell r="C2216" t="str">
            <v>Ayudante</v>
          </cell>
          <cell r="D2216" t="str">
            <v>hs</v>
          </cell>
          <cell r="E2216">
            <v>24</v>
          </cell>
          <cell r="F2216">
            <v>468.58057475324659</v>
          </cell>
          <cell r="G2216">
            <v>11245.933794077919</v>
          </cell>
          <cell r="H2216">
            <v>44044</v>
          </cell>
        </row>
        <row r="2218">
          <cell r="A2218" t="str">
            <v>T1389</v>
          </cell>
          <cell r="C2218" t="str">
            <v>Rejas Lateral Sobre Medianera Sobre Vias Y Fondo . Altura 1,20M</v>
          </cell>
          <cell r="D2218" t="str">
            <v>gl</v>
          </cell>
          <cell r="G2218">
            <v>24080.264497870125</v>
          </cell>
          <cell r="H2218">
            <v>44044</v>
          </cell>
          <cell r="I2218" t="str">
            <v>19 HERRERÍA</v>
          </cell>
        </row>
        <row r="2219">
          <cell r="B2219" t="str">
            <v>I1004</v>
          </cell>
          <cell r="C2219" t="str">
            <v>Oficial</v>
          </cell>
          <cell r="D2219" t="str">
            <v>hs</v>
          </cell>
          <cell r="E2219">
            <v>24</v>
          </cell>
          <cell r="F2219">
            <v>534.76377932467528</v>
          </cell>
          <cell r="G2219">
            <v>12834.330703792206</v>
          </cell>
          <cell r="H2219">
            <v>44044</v>
          </cell>
        </row>
        <row r="2220">
          <cell r="B2220" t="str">
            <v>I1005</v>
          </cell>
          <cell r="C2220" t="str">
            <v>Ayudante</v>
          </cell>
          <cell r="D2220" t="str">
            <v>hs</v>
          </cell>
          <cell r="E2220">
            <v>24</v>
          </cell>
          <cell r="F2220">
            <v>468.58057475324659</v>
          </cell>
          <cell r="G2220">
            <v>11245.933794077919</v>
          </cell>
          <cell r="H2220">
            <v>44044</v>
          </cell>
        </row>
        <row r="2222">
          <cell r="A2222" t="str">
            <v>T1390</v>
          </cell>
          <cell r="C2222" t="str">
            <v>Herreria De Obra</v>
          </cell>
          <cell r="D2222" t="str">
            <v>gl</v>
          </cell>
          <cell r="G2222">
            <v>120401.32248935063</v>
          </cell>
          <cell r="H2222">
            <v>44044</v>
          </cell>
          <cell r="I2222" t="str">
            <v>19 HERRERÍA</v>
          </cell>
        </row>
        <row r="2223">
          <cell r="B2223" t="str">
            <v>I1004</v>
          </cell>
          <cell r="C2223" t="str">
            <v>Oficial</v>
          </cell>
          <cell r="D2223" t="str">
            <v>hs</v>
          </cell>
          <cell r="E2223">
            <v>120</v>
          </cell>
          <cell r="F2223">
            <v>534.76377932467528</v>
          </cell>
          <cell r="G2223">
            <v>64171.653518961037</v>
          </cell>
          <cell r="H2223">
            <v>44044</v>
          </cell>
        </row>
        <row r="2224">
          <cell r="B2224" t="str">
            <v>I1005</v>
          </cell>
          <cell r="C2224" t="str">
            <v>Ayudante</v>
          </cell>
          <cell r="D2224" t="str">
            <v>hs</v>
          </cell>
          <cell r="E2224">
            <v>120</v>
          </cell>
          <cell r="F2224">
            <v>468.58057475324659</v>
          </cell>
          <cell r="G2224">
            <v>56229.66897038959</v>
          </cell>
          <cell r="H2224">
            <v>44044</v>
          </cell>
        </row>
        <row r="2226">
          <cell r="A2226" t="str">
            <v>T1391</v>
          </cell>
          <cell r="C2226" t="str">
            <v>Bacha Banos</v>
          </cell>
          <cell r="D2226" t="str">
            <v>un</v>
          </cell>
          <cell r="G2226">
            <v>3129.771377038961</v>
          </cell>
          <cell r="H2226">
            <v>44044</v>
          </cell>
          <cell r="I2226" t="str">
            <v>23.1 AGUA FRIA Y CALIENTE</v>
          </cell>
        </row>
        <row r="2227">
          <cell r="B2227" t="str">
            <v>I1384</v>
          </cell>
          <cell r="C2227" t="str">
            <v>Bacha Baño Redonda 34 Cm</v>
          </cell>
          <cell r="D2227" t="str">
            <v>un</v>
          </cell>
          <cell r="E2227">
            <v>1</v>
          </cell>
          <cell r="F2227">
            <v>2628.0992000000001</v>
          </cell>
          <cell r="G2227">
            <v>2628.0992000000001</v>
          </cell>
          <cell r="H2227">
            <v>44044</v>
          </cell>
        </row>
        <row r="2228">
          <cell r="B2228" t="str">
            <v>I1004</v>
          </cell>
          <cell r="C2228" t="str">
            <v>Oficial</v>
          </cell>
          <cell r="D2228" t="str">
            <v>hs</v>
          </cell>
          <cell r="E2228">
            <v>0.5</v>
          </cell>
          <cell r="F2228">
            <v>534.76377932467528</v>
          </cell>
          <cell r="G2228">
            <v>267.38188966233764</v>
          </cell>
          <cell r="H2228">
            <v>44044</v>
          </cell>
        </row>
        <row r="2229">
          <cell r="B2229" t="str">
            <v>I1005</v>
          </cell>
          <cell r="C2229" t="str">
            <v>Ayudante</v>
          </cell>
          <cell r="D2229" t="str">
            <v>hs</v>
          </cell>
          <cell r="E2229">
            <v>0.5</v>
          </cell>
          <cell r="F2229">
            <v>468.58057475324659</v>
          </cell>
          <cell r="G2229">
            <v>234.2902873766233</v>
          </cell>
          <cell r="H2229">
            <v>44044</v>
          </cell>
        </row>
        <row r="2231">
          <cell r="A2231" t="str">
            <v>T1392</v>
          </cell>
          <cell r="C2231" t="str">
            <v xml:space="preserve">Inodoros </v>
          </cell>
          <cell r="D2231" t="str">
            <v>un</v>
          </cell>
          <cell r="G2231">
            <v>7490.016531116883</v>
          </cell>
          <cell r="H2231">
            <v>43709</v>
          </cell>
          <cell r="I2231" t="str">
            <v>23.1 AGUA FRIA Y CALIENTE</v>
          </cell>
        </row>
        <row r="2232">
          <cell r="B2232" t="str">
            <v>I1385</v>
          </cell>
          <cell r="C2232" t="str">
            <v xml:space="preserve">Inodoros </v>
          </cell>
          <cell r="D2232" t="str">
            <v>un</v>
          </cell>
          <cell r="E2232">
            <v>1</v>
          </cell>
          <cell r="F2232">
            <v>5985</v>
          </cell>
          <cell r="G2232">
            <v>5985</v>
          </cell>
          <cell r="H2232">
            <v>43709</v>
          </cell>
        </row>
        <row r="2233">
          <cell r="B2233" t="str">
            <v>I1004</v>
          </cell>
          <cell r="C2233" t="str">
            <v>Oficial</v>
          </cell>
          <cell r="D2233" t="str">
            <v>hs</v>
          </cell>
          <cell r="E2233">
            <v>1.5</v>
          </cell>
          <cell r="F2233">
            <v>534.76377932467528</v>
          </cell>
          <cell r="G2233">
            <v>802.14566898701287</v>
          </cell>
          <cell r="H2233">
            <v>44044</v>
          </cell>
        </row>
        <row r="2234">
          <cell r="B2234" t="str">
            <v>I1005</v>
          </cell>
          <cell r="C2234" t="str">
            <v>Ayudante</v>
          </cell>
          <cell r="D2234" t="str">
            <v>hs</v>
          </cell>
          <cell r="E2234">
            <v>1.5</v>
          </cell>
          <cell r="F2234">
            <v>468.58057475324659</v>
          </cell>
          <cell r="G2234">
            <v>702.87086212986992</v>
          </cell>
          <cell r="H2234">
            <v>44044</v>
          </cell>
        </row>
        <row r="2236">
          <cell r="A2236" t="str">
            <v>T1393</v>
          </cell>
          <cell r="C2236" t="str">
            <v>Piletas De Cocina</v>
          </cell>
          <cell r="D2236" t="str">
            <v>un</v>
          </cell>
          <cell r="G2236">
            <v>4430.6170540779221</v>
          </cell>
          <cell r="H2236">
            <v>44044</v>
          </cell>
          <cell r="I2236" t="str">
            <v>23.1 AGUA FRIA Y CALIENTE</v>
          </cell>
        </row>
        <row r="2237">
          <cell r="B2237" t="str">
            <v>I1386</v>
          </cell>
          <cell r="C2237" t="str">
            <v>Bacha Cocina Simple Mi Pileta 341 Acero Inoxidable</v>
          </cell>
          <cell r="D2237" t="str">
            <v>un</v>
          </cell>
          <cell r="E2237">
            <v>1</v>
          </cell>
          <cell r="F2237">
            <v>3427.2727</v>
          </cell>
          <cell r="G2237">
            <v>3427.2727</v>
          </cell>
          <cell r="H2237">
            <v>44044</v>
          </cell>
        </row>
        <row r="2238">
          <cell r="B2238" t="str">
            <v>I1004</v>
          </cell>
          <cell r="C2238" t="str">
            <v>Oficial</v>
          </cell>
          <cell r="D2238" t="str">
            <v>hs</v>
          </cell>
          <cell r="E2238">
            <v>1</v>
          </cell>
          <cell r="F2238">
            <v>534.76377932467528</v>
          </cell>
          <cell r="G2238">
            <v>534.76377932467528</v>
          </cell>
          <cell r="H2238">
            <v>44044</v>
          </cell>
        </row>
        <row r="2239">
          <cell r="B2239" t="str">
            <v>I1005</v>
          </cell>
          <cell r="C2239" t="str">
            <v>Ayudante</v>
          </cell>
          <cell r="D2239" t="str">
            <v>hs</v>
          </cell>
          <cell r="E2239">
            <v>1</v>
          </cell>
          <cell r="F2239">
            <v>468.58057475324659</v>
          </cell>
          <cell r="G2239">
            <v>468.58057475324659</v>
          </cell>
          <cell r="H2239">
            <v>44044</v>
          </cell>
        </row>
        <row r="2241">
          <cell r="A2241" t="str">
            <v>T1394</v>
          </cell>
          <cell r="C2241" t="str">
            <v>Piletas De Office Y Comedor</v>
          </cell>
          <cell r="D2241" t="str">
            <v>un</v>
          </cell>
          <cell r="G2241">
            <v>4328.3443540779217</v>
          </cell>
          <cell r="H2241">
            <v>43709</v>
          </cell>
          <cell r="I2241" t="str">
            <v>23.1 AGUA FRIA Y CALIENTE</v>
          </cell>
        </row>
        <row r="2242">
          <cell r="B2242" t="str">
            <v>I1387</v>
          </cell>
          <cell r="C2242" t="str">
            <v>Piletas De Office Y Comedor</v>
          </cell>
          <cell r="D2242" t="str">
            <v>un</v>
          </cell>
          <cell r="E2242">
            <v>1</v>
          </cell>
          <cell r="F2242">
            <v>3325</v>
          </cell>
          <cell r="G2242">
            <v>3325</v>
          </cell>
          <cell r="H2242">
            <v>43709</v>
          </cell>
        </row>
        <row r="2243">
          <cell r="B2243" t="str">
            <v>I1004</v>
          </cell>
          <cell r="C2243" t="str">
            <v>Oficial</v>
          </cell>
          <cell r="D2243" t="str">
            <v>hs</v>
          </cell>
          <cell r="E2243">
            <v>1</v>
          </cell>
          <cell r="F2243">
            <v>534.76377932467528</v>
          </cell>
          <cell r="G2243">
            <v>534.76377932467528</v>
          </cell>
          <cell r="H2243">
            <v>44044</v>
          </cell>
        </row>
        <row r="2244">
          <cell r="B2244" t="str">
            <v>I1005</v>
          </cell>
          <cell r="C2244" t="str">
            <v>Ayudante</v>
          </cell>
          <cell r="D2244" t="str">
            <v>hs</v>
          </cell>
          <cell r="E2244">
            <v>1</v>
          </cell>
          <cell r="F2244">
            <v>468.58057475324659</v>
          </cell>
          <cell r="G2244">
            <v>468.58057475324659</v>
          </cell>
          <cell r="H2244">
            <v>44044</v>
          </cell>
        </row>
        <row r="2246">
          <cell r="A2246" t="str">
            <v>T1395</v>
          </cell>
          <cell r="C2246" t="str">
            <v>Conexiones A Calderas Y Ttques.Incl. Llp</v>
          </cell>
          <cell r="D2246" t="str">
            <v>un</v>
          </cell>
          <cell r="G2246">
            <v>2006.6887081558439</v>
          </cell>
          <cell r="H2246">
            <v>44044</v>
          </cell>
          <cell r="I2246" t="str">
            <v>23.1 AGUA FRIA Y CALIENTE</v>
          </cell>
        </row>
        <row r="2247">
          <cell r="B2247" t="str">
            <v>I1004</v>
          </cell>
          <cell r="C2247" t="str">
            <v>Oficial</v>
          </cell>
          <cell r="D2247" t="str">
            <v>hs</v>
          </cell>
          <cell r="E2247">
            <v>2</v>
          </cell>
          <cell r="F2247">
            <v>534.76377932467528</v>
          </cell>
          <cell r="G2247">
            <v>1069.5275586493506</v>
          </cell>
          <cell r="H2247">
            <v>44044</v>
          </cell>
        </row>
        <row r="2248">
          <cell r="B2248" t="str">
            <v>I1005</v>
          </cell>
          <cell r="C2248" t="str">
            <v>Ayudante</v>
          </cell>
          <cell r="D2248" t="str">
            <v>hs</v>
          </cell>
          <cell r="E2248">
            <v>2</v>
          </cell>
          <cell r="F2248">
            <v>468.58057475324659</v>
          </cell>
          <cell r="G2248">
            <v>937.16114950649319</v>
          </cell>
          <cell r="H2248">
            <v>44044</v>
          </cell>
        </row>
        <row r="2250">
          <cell r="A2250" t="str">
            <v>T1396</v>
          </cell>
          <cell r="C2250" t="str">
            <v>Conexiones Varias</v>
          </cell>
          <cell r="D2250" t="str">
            <v>gl</v>
          </cell>
          <cell r="G2250">
            <v>9493.3816187012981</v>
          </cell>
          <cell r="H2250">
            <v>44044</v>
          </cell>
          <cell r="I2250" t="str">
            <v>23.1 AGUA FRIA Y CALIENTE</v>
          </cell>
        </row>
        <row r="2251">
          <cell r="B2251" t="str">
            <v>I1004</v>
          </cell>
          <cell r="C2251" t="str">
            <v>Oficial</v>
          </cell>
          <cell r="D2251" t="str">
            <v>hs</v>
          </cell>
          <cell r="E2251">
            <v>16</v>
          </cell>
          <cell r="F2251">
            <v>534.76377932467528</v>
          </cell>
          <cell r="G2251">
            <v>8556.2204691948045</v>
          </cell>
          <cell r="H2251">
            <v>44044</v>
          </cell>
        </row>
        <row r="2252">
          <cell r="B2252" t="str">
            <v>I1005</v>
          </cell>
          <cell r="C2252" t="str">
            <v>Ayudante</v>
          </cell>
          <cell r="D2252" t="str">
            <v>hs</v>
          </cell>
          <cell r="E2252">
            <v>2</v>
          </cell>
          <cell r="F2252">
            <v>468.58057475324659</v>
          </cell>
          <cell r="G2252">
            <v>937.16114950649319</v>
          </cell>
          <cell r="H2252">
            <v>44044</v>
          </cell>
        </row>
        <row r="2254">
          <cell r="A2254" t="str">
            <v>T1397</v>
          </cell>
          <cell r="C2254" t="str">
            <v>Griferia Bano</v>
          </cell>
          <cell r="D2254" t="str">
            <v>un</v>
          </cell>
          <cell r="G2254">
            <v>19517.509616311687</v>
          </cell>
          <cell r="H2254">
            <v>44044</v>
          </cell>
          <cell r="I2254" t="str">
            <v>23.1 AGUA FRIA Y CALIENTE</v>
          </cell>
        </row>
        <row r="2255">
          <cell r="B2255" t="str">
            <v>I1390</v>
          </cell>
          <cell r="C2255" t="str">
            <v>Grifería Fv Pampa Lavatorio Bidet Ducha Baño Cromo Completo</v>
          </cell>
          <cell r="D2255" t="str">
            <v>un</v>
          </cell>
          <cell r="E2255">
            <v>1</v>
          </cell>
          <cell r="F2255">
            <v>15504.1322</v>
          </cell>
          <cell r="G2255">
            <v>15504.1322</v>
          </cell>
          <cell r="H2255">
            <v>44044</v>
          </cell>
        </row>
        <row r="2256">
          <cell r="B2256" t="str">
            <v>I1004</v>
          </cell>
          <cell r="C2256" t="str">
            <v>Oficial</v>
          </cell>
          <cell r="D2256" t="str">
            <v>hs</v>
          </cell>
          <cell r="E2256">
            <v>4</v>
          </cell>
          <cell r="F2256">
            <v>534.76377932467528</v>
          </cell>
          <cell r="G2256">
            <v>2139.0551172987011</v>
          </cell>
          <cell r="H2256">
            <v>44044</v>
          </cell>
        </row>
        <row r="2257">
          <cell r="B2257" t="str">
            <v>I1005</v>
          </cell>
          <cell r="C2257" t="str">
            <v>Ayudante</v>
          </cell>
          <cell r="D2257" t="str">
            <v>hs</v>
          </cell>
          <cell r="E2257">
            <v>4</v>
          </cell>
          <cell r="F2257">
            <v>468.58057475324659</v>
          </cell>
          <cell r="G2257">
            <v>1874.3222990129864</v>
          </cell>
          <cell r="H2257">
            <v>44044</v>
          </cell>
        </row>
        <row r="2259">
          <cell r="A2259" t="str">
            <v>T1398</v>
          </cell>
          <cell r="C2259" t="str">
            <v>Accesorios Bano ( Portarrollo, Percha)</v>
          </cell>
          <cell r="D2259" t="str">
            <v>un</v>
          </cell>
          <cell r="G2259">
            <v>9654.6187081558437</v>
          </cell>
          <cell r="H2259">
            <v>43709</v>
          </cell>
          <cell r="I2259" t="str">
            <v>23.1 AGUA FRIA Y CALIENTE</v>
          </cell>
        </row>
        <row r="2260">
          <cell r="B2260" t="str">
            <v>I1391</v>
          </cell>
          <cell r="C2260" t="str">
            <v>Accesorios Bano ( Portarrollo, Percha)</v>
          </cell>
          <cell r="D2260" t="str">
            <v>un</v>
          </cell>
          <cell r="E2260">
            <v>1</v>
          </cell>
          <cell r="F2260">
            <v>7647.93</v>
          </cell>
          <cell r="G2260">
            <v>7647.93</v>
          </cell>
          <cell r="H2260">
            <v>43709</v>
          </cell>
        </row>
        <row r="2261">
          <cell r="B2261" t="str">
            <v>I1004</v>
          </cell>
          <cell r="C2261" t="str">
            <v>Oficial</v>
          </cell>
          <cell r="D2261" t="str">
            <v>hs</v>
          </cell>
          <cell r="E2261">
            <v>2</v>
          </cell>
          <cell r="F2261">
            <v>534.76377932467528</v>
          </cell>
          <cell r="G2261">
            <v>1069.5275586493506</v>
          </cell>
          <cell r="H2261">
            <v>44044</v>
          </cell>
        </row>
        <row r="2262">
          <cell r="B2262" t="str">
            <v>I1005</v>
          </cell>
          <cell r="C2262" t="str">
            <v>Ayudante</v>
          </cell>
          <cell r="D2262" t="str">
            <v>hs</v>
          </cell>
          <cell r="E2262">
            <v>2</v>
          </cell>
          <cell r="F2262">
            <v>468.58057475324659</v>
          </cell>
          <cell r="G2262">
            <v>937.16114950649319</v>
          </cell>
          <cell r="H2262">
            <v>44044</v>
          </cell>
        </row>
        <row r="2264">
          <cell r="A2264" t="str">
            <v>T1399</v>
          </cell>
          <cell r="C2264" t="str">
            <v>Accesorios Baño Publico (Dispenser De Papeles, Jabon, Tacho De Basura)</v>
          </cell>
          <cell r="D2264" t="str">
            <v>un</v>
          </cell>
          <cell r="G2264">
            <v>8061.3774163116877</v>
          </cell>
          <cell r="H2264">
            <v>43709</v>
          </cell>
          <cell r="I2264" t="str">
            <v>23.1 AGUA FRIA Y CALIENTE</v>
          </cell>
        </row>
        <row r="2265">
          <cell r="B2265" t="str">
            <v>I1392</v>
          </cell>
          <cell r="C2265" t="str">
            <v>Accesorios Baño Publico (Dispenser De Papeles, Jabon, Tacho De Basura)</v>
          </cell>
          <cell r="D2265" t="str">
            <v>un</v>
          </cell>
          <cell r="E2265">
            <v>1</v>
          </cell>
          <cell r="F2265">
            <v>4048</v>
          </cell>
          <cell r="G2265">
            <v>4048</v>
          </cell>
          <cell r="H2265">
            <v>43709</v>
          </cell>
        </row>
        <row r="2266">
          <cell r="B2266" t="str">
            <v>I1004</v>
          </cell>
          <cell r="C2266" t="str">
            <v>Oficial</v>
          </cell>
          <cell r="D2266" t="str">
            <v>hs</v>
          </cell>
          <cell r="E2266">
            <v>4</v>
          </cell>
          <cell r="F2266">
            <v>534.76377932467528</v>
          </cell>
          <cell r="G2266">
            <v>2139.0551172987011</v>
          </cell>
          <cell r="H2266">
            <v>44044</v>
          </cell>
        </row>
        <row r="2267">
          <cell r="B2267" t="str">
            <v>I1005</v>
          </cell>
          <cell r="C2267" t="str">
            <v>Ayudante</v>
          </cell>
          <cell r="D2267" t="str">
            <v>hs</v>
          </cell>
          <cell r="E2267">
            <v>4</v>
          </cell>
          <cell r="F2267">
            <v>468.58057475324659</v>
          </cell>
          <cell r="G2267">
            <v>1874.3222990129864</v>
          </cell>
          <cell r="H2267">
            <v>44044</v>
          </cell>
        </row>
        <row r="2269">
          <cell r="A2269" t="str">
            <v>T1400</v>
          </cell>
          <cell r="C2269" t="str">
            <v>Griferia Cocina</v>
          </cell>
          <cell r="D2269" t="str">
            <v>un</v>
          </cell>
          <cell r="G2269">
            <v>5545.9765311168831</v>
          </cell>
          <cell r="H2269">
            <v>43709</v>
          </cell>
          <cell r="I2269" t="str">
            <v>23.1 AGUA FRIA Y CALIENTE</v>
          </cell>
        </row>
        <row r="2270">
          <cell r="B2270" t="str">
            <v>I1393</v>
          </cell>
          <cell r="C2270" t="str">
            <v>Griferia Cocina</v>
          </cell>
          <cell r="D2270" t="str">
            <v>un</v>
          </cell>
          <cell r="E2270">
            <v>1</v>
          </cell>
          <cell r="F2270">
            <v>4040.96</v>
          </cell>
          <cell r="G2270">
            <v>4040.96</v>
          </cell>
          <cell r="H2270">
            <v>43709</v>
          </cell>
        </row>
        <row r="2271">
          <cell r="B2271" t="str">
            <v>I1004</v>
          </cell>
          <cell r="C2271" t="str">
            <v>Oficial</v>
          </cell>
          <cell r="D2271" t="str">
            <v>hs</v>
          </cell>
          <cell r="E2271">
            <v>1.5</v>
          </cell>
          <cell r="F2271">
            <v>534.76377932467528</v>
          </cell>
          <cell r="G2271">
            <v>802.14566898701287</v>
          </cell>
          <cell r="H2271">
            <v>44044</v>
          </cell>
        </row>
        <row r="2272">
          <cell r="B2272" t="str">
            <v>I1005</v>
          </cell>
          <cell r="C2272" t="str">
            <v>Ayudante</v>
          </cell>
          <cell r="D2272" t="str">
            <v>hs</v>
          </cell>
          <cell r="E2272">
            <v>1.5</v>
          </cell>
          <cell r="F2272">
            <v>468.58057475324659</v>
          </cell>
          <cell r="G2272">
            <v>702.87086212986992</v>
          </cell>
          <cell r="H2272">
            <v>44044</v>
          </cell>
        </row>
        <row r="2274">
          <cell r="A2274" t="str">
            <v>T1401</v>
          </cell>
          <cell r="C2274" t="str">
            <v>Canillas De Servicio</v>
          </cell>
          <cell r="D2274" t="str">
            <v>un</v>
          </cell>
          <cell r="G2274">
            <v>1531.6198985974024</v>
          </cell>
          <cell r="H2274">
            <v>44044</v>
          </cell>
          <cell r="I2274" t="str">
            <v>23.1 AGUA FRIA Y CALIENTE</v>
          </cell>
        </row>
        <row r="2275">
          <cell r="B2275" t="str">
            <v>I1394</v>
          </cell>
          <cell r="C2275" t="str">
            <v>Canillas De Servicio</v>
          </cell>
          <cell r="D2275" t="str">
            <v>un</v>
          </cell>
          <cell r="E2275">
            <v>1</v>
          </cell>
          <cell r="F2275">
            <v>342.97519999999997</v>
          </cell>
          <cell r="G2275">
            <v>342.97519999999997</v>
          </cell>
          <cell r="H2275">
            <v>44044</v>
          </cell>
        </row>
        <row r="2276">
          <cell r="B2276" t="str">
            <v>I1069</v>
          </cell>
          <cell r="C2276" t="str">
            <v>Oficial Sanitarista, Gasista</v>
          </cell>
          <cell r="D2276" t="str">
            <v>hs</v>
          </cell>
          <cell r="E2276">
            <v>1.5</v>
          </cell>
          <cell r="F2276">
            <v>792.42979906493497</v>
          </cell>
          <cell r="G2276">
            <v>1188.6446985974026</v>
          </cell>
          <cell r="H2276">
            <v>44044</v>
          </cell>
        </row>
        <row r="2278">
          <cell r="A2278" t="str">
            <v>T1402</v>
          </cell>
          <cell r="C2278" t="str">
            <v>Valvula De Inodoro</v>
          </cell>
          <cell r="D2278" t="str">
            <v>un</v>
          </cell>
          <cell r="G2278">
            <v>6490.016531116883</v>
          </cell>
          <cell r="H2278">
            <v>43709</v>
          </cell>
          <cell r="I2278" t="str">
            <v>23.1 AGUA FRIA Y CALIENTE</v>
          </cell>
        </row>
        <row r="2279">
          <cell r="B2279" t="str">
            <v>I1395</v>
          </cell>
          <cell r="C2279" t="str">
            <v>Valvula De Inodoro</v>
          </cell>
          <cell r="D2279" t="str">
            <v>un</v>
          </cell>
          <cell r="E2279">
            <v>1</v>
          </cell>
          <cell r="F2279">
            <v>4985</v>
          </cell>
          <cell r="G2279">
            <v>4985</v>
          </cell>
          <cell r="H2279">
            <v>43709</v>
          </cell>
        </row>
        <row r="2280">
          <cell r="B2280" t="str">
            <v>I1004</v>
          </cell>
          <cell r="C2280" t="str">
            <v>Oficial</v>
          </cell>
          <cell r="D2280" t="str">
            <v>hs</v>
          </cell>
          <cell r="E2280">
            <v>1.5</v>
          </cell>
          <cell r="F2280">
            <v>534.76377932467528</v>
          </cell>
          <cell r="G2280">
            <v>802.14566898701287</v>
          </cell>
          <cell r="H2280">
            <v>44044</v>
          </cell>
        </row>
        <row r="2281">
          <cell r="B2281" t="str">
            <v>I1005</v>
          </cell>
          <cell r="C2281" t="str">
            <v>Ayudante</v>
          </cell>
          <cell r="D2281" t="str">
            <v>hs</v>
          </cell>
          <cell r="E2281">
            <v>1.5</v>
          </cell>
          <cell r="F2281">
            <v>468.58057475324659</v>
          </cell>
          <cell r="G2281">
            <v>702.87086212986992</v>
          </cell>
          <cell r="H2281">
            <v>44044</v>
          </cell>
        </row>
        <row r="2283">
          <cell r="A2283" t="str">
            <v>T1403</v>
          </cell>
          <cell r="C2283" t="str">
            <v>Kit Griferia, Sanitarios Y Accesorios Bano Discapacitado Segun Detalles</v>
          </cell>
          <cell r="D2283" t="str">
            <v>un</v>
          </cell>
          <cell r="G2283">
            <v>38528.754832623374</v>
          </cell>
          <cell r="H2283">
            <v>43709</v>
          </cell>
          <cell r="I2283" t="str">
            <v>23.1 AGUA FRIA Y CALIENTE</v>
          </cell>
        </row>
        <row r="2284">
          <cell r="B2284" t="str">
            <v>I1396</v>
          </cell>
          <cell r="C2284" t="str">
            <v>Kit Griferia, Sanitarios Y Accesorios Bano Discapacitado Segun Detalles</v>
          </cell>
          <cell r="D2284" t="str">
            <v>un</v>
          </cell>
          <cell r="E2284">
            <v>1</v>
          </cell>
          <cell r="F2284">
            <v>30502</v>
          </cell>
          <cell r="G2284">
            <v>30502</v>
          </cell>
          <cell r="H2284">
            <v>43709</v>
          </cell>
        </row>
        <row r="2285">
          <cell r="B2285" t="str">
            <v>I1004</v>
          </cell>
          <cell r="C2285" t="str">
            <v>Oficial</v>
          </cell>
          <cell r="D2285" t="str">
            <v>hs</v>
          </cell>
          <cell r="E2285">
            <v>8</v>
          </cell>
          <cell r="F2285">
            <v>534.76377932467528</v>
          </cell>
          <cell r="G2285">
            <v>4278.1102345974023</v>
          </cell>
          <cell r="H2285">
            <v>44044</v>
          </cell>
        </row>
        <row r="2286">
          <cell r="B2286" t="str">
            <v>I1005</v>
          </cell>
          <cell r="C2286" t="str">
            <v>Ayudante</v>
          </cell>
          <cell r="D2286" t="str">
            <v>hs</v>
          </cell>
          <cell r="E2286">
            <v>8</v>
          </cell>
          <cell r="F2286">
            <v>468.58057475324659</v>
          </cell>
          <cell r="G2286">
            <v>3748.6445980259728</v>
          </cell>
          <cell r="H2286">
            <v>44044</v>
          </cell>
        </row>
        <row r="2288">
          <cell r="A2288" t="str">
            <v>T1404</v>
          </cell>
          <cell r="C2288" t="str">
            <v>Espejos Según Detalle (Indefinido????)</v>
          </cell>
          <cell r="D2288" t="str">
            <v>gl</v>
          </cell>
          <cell r="G2288">
            <v>38266.754832623374</v>
          </cell>
          <cell r="H2288">
            <v>43709</v>
          </cell>
          <cell r="I2288" t="str">
            <v>23.1 AGUA FRIA Y CALIENTE</v>
          </cell>
        </row>
        <row r="2289">
          <cell r="B2289" t="str">
            <v>I1397</v>
          </cell>
          <cell r="C2289" t="str">
            <v>Espejos Según Detalle</v>
          </cell>
          <cell r="D2289" t="str">
            <v>gl</v>
          </cell>
          <cell r="E2289">
            <v>1</v>
          </cell>
          <cell r="F2289">
            <v>30240</v>
          </cell>
          <cell r="G2289">
            <v>30240</v>
          </cell>
          <cell r="H2289">
            <v>43709</v>
          </cell>
        </row>
        <row r="2290">
          <cell r="B2290" t="str">
            <v>I1004</v>
          </cell>
          <cell r="C2290" t="str">
            <v>Oficial</v>
          </cell>
          <cell r="D2290" t="str">
            <v>hs</v>
          </cell>
          <cell r="E2290">
            <v>8</v>
          </cell>
          <cell r="F2290">
            <v>534.76377932467528</v>
          </cell>
          <cell r="G2290">
            <v>4278.1102345974023</v>
          </cell>
          <cell r="H2290">
            <v>44044</v>
          </cell>
        </row>
        <row r="2291">
          <cell r="B2291" t="str">
            <v>I1005</v>
          </cell>
          <cell r="C2291" t="str">
            <v>Ayudante</v>
          </cell>
          <cell r="D2291" t="str">
            <v>hs</v>
          </cell>
          <cell r="E2291">
            <v>8</v>
          </cell>
          <cell r="F2291">
            <v>468.58057475324659</v>
          </cell>
          <cell r="G2291">
            <v>3748.6445980259728</v>
          </cell>
          <cell r="H2291">
            <v>44044</v>
          </cell>
        </row>
        <row r="2293">
          <cell r="A2293" t="str">
            <v>T1405</v>
          </cell>
          <cell r="C2293" t="str">
            <v>Mesadas Banos S/ Detalle</v>
          </cell>
          <cell r="D2293" t="str">
            <v>un</v>
          </cell>
          <cell r="G2293">
            <v>96080.264497870128</v>
          </cell>
          <cell r="H2293">
            <v>43709</v>
          </cell>
          <cell r="I2293" t="str">
            <v>46 MESADAS</v>
          </cell>
        </row>
        <row r="2294">
          <cell r="B2294" t="str">
            <v>I1398</v>
          </cell>
          <cell r="C2294" t="str">
            <v>Mesadas Banos S/ Detalle</v>
          </cell>
          <cell r="D2294" t="str">
            <v>un</v>
          </cell>
          <cell r="E2294">
            <v>1</v>
          </cell>
          <cell r="F2294">
            <v>72000</v>
          </cell>
          <cell r="G2294">
            <v>72000</v>
          </cell>
          <cell r="H2294">
            <v>43709</v>
          </cell>
        </row>
        <row r="2295">
          <cell r="B2295" t="str">
            <v>I1004</v>
          </cell>
          <cell r="C2295" t="str">
            <v>Oficial</v>
          </cell>
          <cell r="D2295" t="str">
            <v>hs</v>
          </cell>
          <cell r="E2295">
            <v>24</v>
          </cell>
          <cell r="F2295">
            <v>534.76377932467528</v>
          </cell>
          <cell r="G2295">
            <v>12834.330703792206</v>
          </cell>
          <cell r="H2295">
            <v>44044</v>
          </cell>
        </row>
        <row r="2296">
          <cell r="B2296" t="str">
            <v>I1005</v>
          </cell>
          <cell r="C2296" t="str">
            <v>Ayudante</v>
          </cell>
          <cell r="D2296" t="str">
            <v>hs</v>
          </cell>
          <cell r="E2296">
            <v>24</v>
          </cell>
          <cell r="F2296">
            <v>468.58057475324659</v>
          </cell>
          <cell r="G2296">
            <v>11245.933794077919</v>
          </cell>
          <cell r="H2296">
            <v>44044</v>
          </cell>
        </row>
        <row r="2298">
          <cell r="A2298" t="str">
            <v>T1406</v>
          </cell>
          <cell r="C2298" t="str">
            <v>Mesada Cocina S/Detalle</v>
          </cell>
          <cell r="D2298" t="str">
            <v>gl</v>
          </cell>
          <cell r="G2298">
            <v>74385.509665246747</v>
          </cell>
          <cell r="H2298">
            <v>43709</v>
          </cell>
          <cell r="I2298" t="str">
            <v>46 MESADAS</v>
          </cell>
        </row>
        <row r="2299">
          <cell r="B2299" t="str">
            <v>I1399</v>
          </cell>
          <cell r="C2299" t="str">
            <v>Mesada Cocina S/Detalle</v>
          </cell>
          <cell r="D2299" t="str">
            <v>gl</v>
          </cell>
          <cell r="E2299">
            <v>1</v>
          </cell>
          <cell r="F2299">
            <v>58332</v>
          </cell>
          <cell r="G2299">
            <v>58332</v>
          </cell>
          <cell r="H2299">
            <v>43709</v>
          </cell>
        </row>
        <row r="2300">
          <cell r="B2300" t="str">
            <v>I1004</v>
          </cell>
          <cell r="C2300" t="str">
            <v>Oficial</v>
          </cell>
          <cell r="D2300" t="str">
            <v>hs</v>
          </cell>
          <cell r="E2300">
            <v>16</v>
          </cell>
          <cell r="F2300">
            <v>534.76377932467528</v>
          </cell>
          <cell r="G2300">
            <v>8556.2204691948045</v>
          </cell>
          <cell r="H2300">
            <v>44044</v>
          </cell>
          <cell r="I2300">
            <v>0.21581501205666975</v>
          </cell>
        </row>
        <row r="2301">
          <cell r="B2301" t="str">
            <v>I1005</v>
          </cell>
          <cell r="C2301" t="str">
            <v>Ayudante</v>
          </cell>
          <cell r="D2301" t="str">
            <v>hs</v>
          </cell>
          <cell r="E2301">
            <v>16</v>
          </cell>
          <cell r="F2301">
            <v>468.58057475324659</v>
          </cell>
          <cell r="G2301">
            <v>7497.2891960519455</v>
          </cell>
          <cell r="H2301">
            <v>44044</v>
          </cell>
        </row>
        <row r="2303">
          <cell r="A2303" t="str">
            <v>T1407</v>
          </cell>
          <cell r="C2303" t="str">
            <v>Mesada Office S/ Detalle</v>
          </cell>
          <cell r="D2303" t="str">
            <v>gl</v>
          </cell>
          <cell r="G2303">
            <v>59620.132248935064</v>
          </cell>
          <cell r="H2303">
            <v>43709</v>
          </cell>
          <cell r="I2303" t="str">
            <v>46 MESADAS</v>
          </cell>
        </row>
        <row r="2304">
          <cell r="B2304" t="str">
            <v>I1400</v>
          </cell>
          <cell r="C2304" t="str">
            <v>Mesada Office S/ Detalle</v>
          </cell>
          <cell r="D2304" t="str">
            <v>gl</v>
          </cell>
          <cell r="E2304">
            <v>1</v>
          </cell>
          <cell r="F2304">
            <v>47580</v>
          </cell>
          <cell r="G2304">
            <v>47580</v>
          </cell>
          <cell r="H2304">
            <v>43709</v>
          </cell>
        </row>
        <row r="2305">
          <cell r="B2305" t="str">
            <v>I1004</v>
          </cell>
          <cell r="C2305" t="str">
            <v>Oficial</v>
          </cell>
          <cell r="D2305" t="str">
            <v>hs</v>
          </cell>
          <cell r="E2305">
            <v>12</v>
          </cell>
          <cell r="F2305">
            <v>534.76377932467528</v>
          </cell>
          <cell r="G2305">
            <v>6417.1653518961029</v>
          </cell>
          <cell r="H2305">
            <v>44044</v>
          </cell>
          <cell r="I2305">
            <v>0.20194742605842045</v>
          </cell>
        </row>
        <row r="2306">
          <cell r="B2306" t="str">
            <v>I1005</v>
          </cell>
          <cell r="C2306" t="str">
            <v>Ayudante</v>
          </cell>
          <cell r="D2306" t="str">
            <v>hs</v>
          </cell>
          <cell r="E2306">
            <v>12</v>
          </cell>
          <cell r="F2306">
            <v>468.58057475324659</v>
          </cell>
          <cell r="G2306">
            <v>5622.9668970389594</v>
          </cell>
          <cell r="H2306">
            <v>44044</v>
          </cell>
        </row>
        <row r="2308">
          <cell r="A2308" t="str">
            <v>T1408</v>
          </cell>
          <cell r="C2308" t="str">
            <v>Mesada Comedor S/ Detalle</v>
          </cell>
          <cell r="D2308" t="str">
            <v>gl</v>
          </cell>
          <cell r="G2308">
            <v>81338.509665246747</v>
          </cell>
          <cell r="H2308">
            <v>43709</v>
          </cell>
          <cell r="I2308" t="str">
            <v>46 MESADAS</v>
          </cell>
        </row>
        <row r="2309">
          <cell r="B2309" t="str">
            <v>I1401</v>
          </cell>
          <cell r="C2309" t="str">
            <v>Mesada Comedor S/ Detalle</v>
          </cell>
          <cell r="D2309" t="str">
            <v>gl</v>
          </cell>
          <cell r="E2309">
            <v>1</v>
          </cell>
          <cell r="F2309">
            <v>65285</v>
          </cell>
          <cell r="G2309">
            <v>65285</v>
          </cell>
          <cell r="H2309">
            <v>43709</v>
          </cell>
        </row>
        <row r="2310">
          <cell r="B2310" t="str">
            <v>I1004</v>
          </cell>
          <cell r="C2310" t="str">
            <v>Oficial</v>
          </cell>
          <cell r="D2310" t="str">
            <v>hs</v>
          </cell>
          <cell r="E2310">
            <v>16</v>
          </cell>
          <cell r="F2310">
            <v>534.76377932467528</v>
          </cell>
          <cell r="G2310">
            <v>8556.2204691948045</v>
          </cell>
          <cell r="H2310">
            <v>44044</v>
          </cell>
          <cell r="I2310">
            <v>0.19736665610564885</v>
          </cell>
        </row>
        <row r="2311">
          <cell r="B2311" t="str">
            <v>I1005</v>
          </cell>
          <cell r="C2311" t="str">
            <v>Ayudante</v>
          </cell>
          <cell r="D2311" t="str">
            <v>hs</v>
          </cell>
          <cell r="E2311">
            <v>16</v>
          </cell>
          <cell r="F2311">
            <v>468.58057475324659</v>
          </cell>
          <cell r="G2311">
            <v>7497.2891960519455</v>
          </cell>
          <cell r="H2311">
            <v>44044</v>
          </cell>
        </row>
        <row r="2313">
          <cell r="A2313" t="str">
            <v>T1409</v>
          </cell>
          <cell r="C2313" t="str">
            <v>Limpieza De Obra Permantente</v>
          </cell>
          <cell r="D2313" t="str">
            <v>meses</v>
          </cell>
          <cell r="G2313">
            <v>20617.54528914285</v>
          </cell>
          <cell r="H2313">
            <v>44044</v>
          </cell>
          <cell r="I2313" t="str">
            <v>39 AYUDAS PARA LA CONSTRUCCION</v>
          </cell>
        </row>
        <row r="2314">
          <cell r="B2314" t="str">
            <v>I1005</v>
          </cell>
          <cell r="C2314" t="str">
            <v>Ayudante</v>
          </cell>
          <cell r="D2314" t="str">
            <v>hs</v>
          </cell>
          <cell r="E2314">
            <v>44</v>
          </cell>
          <cell r="F2314">
            <v>468.58057475324659</v>
          </cell>
          <cell r="G2314">
            <v>20617.54528914285</v>
          </cell>
          <cell r="H2314">
            <v>44044</v>
          </cell>
        </row>
        <row r="2316">
          <cell r="A2316" t="str">
            <v>T1410</v>
          </cell>
          <cell r="C2316" t="str">
            <v xml:space="preserve">Limpieza De Obra Final </v>
          </cell>
          <cell r="D2316" t="str">
            <v>gl</v>
          </cell>
          <cell r="G2316">
            <v>96741.197670460417</v>
          </cell>
          <cell r="H2316">
            <v>44044</v>
          </cell>
          <cell r="I2316" t="str">
            <v>39 AYUDAS PARA LA CONSTRUCCION</v>
          </cell>
        </row>
        <row r="2317">
          <cell r="B2317" t="str">
            <v>I1005</v>
          </cell>
          <cell r="C2317" t="str">
            <v>Ayudante</v>
          </cell>
          <cell r="D2317" t="str">
            <v>hs</v>
          </cell>
          <cell r="E2317">
            <v>180</v>
          </cell>
          <cell r="F2317">
            <v>468.58057475324659</v>
          </cell>
          <cell r="G2317">
            <v>84344.503455584389</v>
          </cell>
          <cell r="H2317">
            <v>44044</v>
          </cell>
        </row>
        <row r="2318">
          <cell r="B2318" t="str">
            <v>I1402</v>
          </cell>
          <cell r="C2318" t="str">
            <v>Alquiler De Volquete</v>
          </cell>
          <cell r="D2318" t="str">
            <v>dia</v>
          </cell>
          <cell r="E2318">
            <v>5</v>
          </cell>
          <cell r="F2318">
            <v>2479.3388429752067</v>
          </cell>
          <cell r="G2318">
            <v>12396.694214876034</v>
          </cell>
          <cell r="H2318">
            <v>44044</v>
          </cell>
        </row>
        <row r="2320">
          <cell r="A2320" t="str">
            <v>T1411</v>
          </cell>
          <cell r="C2320" t="str">
            <v xml:space="preserve">Limpieza De Terreno. </v>
          </cell>
          <cell r="D2320" t="str">
            <v>meses</v>
          </cell>
          <cell r="G2320">
            <v>6227.983441001179</v>
          </cell>
          <cell r="H2320">
            <v>44044</v>
          </cell>
          <cell r="I2320" t="str">
            <v>39 AYUDAS PARA LA CONSTRUCCION</v>
          </cell>
        </row>
        <row r="2321">
          <cell r="B2321" t="str">
            <v>I1005</v>
          </cell>
          <cell r="C2321" t="str">
            <v>Ayudante</v>
          </cell>
          <cell r="D2321" t="str">
            <v>hs</v>
          </cell>
          <cell r="E2321">
            <v>8</v>
          </cell>
          <cell r="F2321">
            <v>468.58057475324659</v>
          </cell>
          <cell r="G2321">
            <v>3748.6445980259728</v>
          </cell>
          <cell r="H2321">
            <v>44044</v>
          </cell>
        </row>
        <row r="2322">
          <cell r="B2322" t="str">
            <v>I1402</v>
          </cell>
          <cell r="C2322" t="str">
            <v>Alquiler De Volquete</v>
          </cell>
          <cell r="D2322" t="str">
            <v>dia</v>
          </cell>
          <cell r="E2322">
            <v>1</v>
          </cell>
          <cell r="F2322">
            <v>2479.3388429752067</v>
          </cell>
          <cell r="G2322">
            <v>2479.3388429752067</v>
          </cell>
          <cell r="H2322">
            <v>44044</v>
          </cell>
        </row>
        <row r="2324">
          <cell r="A2324" t="str">
            <v>T1412</v>
          </cell>
          <cell r="C2324" t="str">
            <v>Obrador (Solo Mo)</v>
          </cell>
          <cell r="D2324" t="str">
            <v>gl</v>
          </cell>
          <cell r="G2324">
            <v>58876.997153246739</v>
          </cell>
          <cell r="H2324">
            <v>44044</v>
          </cell>
          <cell r="I2324" t="str">
            <v>02 TRABAJOS PRELIMINARES</v>
          </cell>
        </row>
        <row r="2325">
          <cell r="B2325" t="str">
            <v>I1004</v>
          </cell>
          <cell r="C2325" t="str">
            <v>Oficial</v>
          </cell>
          <cell r="D2325" t="str">
            <v>hs</v>
          </cell>
          <cell r="E2325">
            <v>40</v>
          </cell>
          <cell r="F2325">
            <v>534.76377932467528</v>
          </cell>
          <cell r="G2325">
            <v>21390.551172987012</v>
          </cell>
          <cell r="H2325">
            <v>44044</v>
          </cell>
        </row>
        <row r="2326">
          <cell r="B2326" t="str">
            <v>I1005</v>
          </cell>
          <cell r="C2326" t="str">
            <v>Ayudante</v>
          </cell>
          <cell r="D2326" t="str">
            <v>hs</v>
          </cell>
          <cell r="E2326">
            <v>80</v>
          </cell>
          <cell r="F2326">
            <v>468.58057475324659</v>
          </cell>
          <cell r="G2326">
            <v>37486.445980259727</v>
          </cell>
          <cell r="H2326">
            <v>44044</v>
          </cell>
        </row>
        <row r="2328">
          <cell r="A2328" t="str">
            <v>T1413</v>
          </cell>
          <cell r="C2328" t="str">
            <v>Oficina Jefatura Y Direccion De Obra</v>
          </cell>
          <cell r="D2328" t="str">
            <v>gl</v>
          </cell>
          <cell r="G2328">
            <v>136158.98623758205</v>
          </cell>
          <cell r="H2328">
            <v>43709</v>
          </cell>
          <cell r="I2328" t="str">
            <v>02 TRABAJOS PRELIMINARES</v>
          </cell>
        </row>
        <row r="2329">
          <cell r="B2329" t="str">
            <v>I1004</v>
          </cell>
          <cell r="C2329" t="str">
            <v>Oficial</v>
          </cell>
          <cell r="D2329" t="str">
            <v>hs</v>
          </cell>
          <cell r="E2329">
            <v>8</v>
          </cell>
          <cell r="F2329">
            <v>534.76377932467528</v>
          </cell>
          <cell r="G2329">
            <v>4278.1102345974023</v>
          </cell>
          <cell r="H2329">
            <v>44044</v>
          </cell>
        </row>
        <row r="2330">
          <cell r="B2330" t="str">
            <v>I1005</v>
          </cell>
          <cell r="C2330" t="str">
            <v>Ayudante</v>
          </cell>
          <cell r="D2330" t="str">
            <v>hs</v>
          </cell>
          <cell r="E2330">
            <v>8</v>
          </cell>
          <cell r="F2330">
            <v>468.58057475324659</v>
          </cell>
          <cell r="G2330">
            <v>3748.6445980259728</v>
          </cell>
          <cell r="H2330">
            <v>44044</v>
          </cell>
        </row>
        <row r="2331">
          <cell r="B2331" t="str">
            <v>I1403</v>
          </cell>
          <cell r="C2331" t="str">
            <v>Alquiler Oficina De Obrador</v>
          </cell>
          <cell r="D2331" t="str">
            <v>mes</v>
          </cell>
          <cell r="E2331">
            <v>12</v>
          </cell>
          <cell r="F2331">
            <v>8677.6859504132226</v>
          </cell>
          <cell r="G2331">
            <v>104132.23140495867</v>
          </cell>
          <cell r="H2331">
            <v>43709</v>
          </cell>
        </row>
        <row r="2332">
          <cell r="B2332" t="str">
            <v>I1404</v>
          </cell>
          <cell r="C2332" t="str">
            <v>Amoblamiento Obrador (Amortizacion)</v>
          </cell>
          <cell r="D2332" t="str">
            <v>mes</v>
          </cell>
          <cell r="E2332">
            <v>12</v>
          </cell>
          <cell r="F2332">
            <v>2000</v>
          </cell>
          <cell r="G2332">
            <v>24000</v>
          </cell>
          <cell r="H2332">
            <v>43709</v>
          </cell>
        </row>
        <row r="2334">
          <cell r="A2334" t="str">
            <v>T1414</v>
          </cell>
          <cell r="C2334" t="str">
            <v>Baños Quimicos</v>
          </cell>
          <cell r="D2334" t="str">
            <v>gl</v>
          </cell>
          <cell r="G2334">
            <v>60184.615384615383</v>
          </cell>
          <cell r="H2334">
            <v>44044</v>
          </cell>
          <cell r="I2334" t="str">
            <v>02 TRABAJOS PRELIMINARES</v>
          </cell>
        </row>
        <row r="2335">
          <cell r="B2335" t="str">
            <v>I1405</v>
          </cell>
          <cell r="C2335" t="str">
            <v xml:space="preserve">Alquiler Baño Quimico Con Limpieza </v>
          </cell>
          <cell r="D2335" t="str">
            <v>mes</v>
          </cell>
          <cell r="E2335">
            <v>24</v>
          </cell>
          <cell r="F2335">
            <v>2200</v>
          </cell>
          <cell r="G2335">
            <v>52800</v>
          </cell>
          <cell r="H2335">
            <v>44044</v>
          </cell>
        </row>
        <row r="2336">
          <cell r="B2336" t="str">
            <v>I1406</v>
          </cell>
          <cell r="C2336" t="str">
            <v>Transporte De Baño Químico</v>
          </cell>
          <cell r="D2336" t="str">
            <v>u</v>
          </cell>
          <cell r="E2336">
            <v>4</v>
          </cell>
          <cell r="F2336">
            <v>1846.1538461538462</v>
          </cell>
          <cell r="G2336">
            <v>7384.6153846153848</v>
          </cell>
          <cell r="H2336">
            <v>44044</v>
          </cell>
        </row>
        <row r="2338">
          <cell r="A2338" t="str">
            <v>T1415</v>
          </cell>
          <cell r="C2338" t="str">
            <v>Cartel De Obra</v>
          </cell>
          <cell r="D2338" t="str">
            <v>gl</v>
          </cell>
          <cell r="G2338">
            <v>44489.212658098695</v>
          </cell>
          <cell r="H2338">
            <v>44044</v>
          </cell>
          <cell r="I2338" t="str">
            <v>02 TRABAJOS PRELIMINARES</v>
          </cell>
        </row>
        <row r="2339">
          <cell r="B2339" t="str">
            <v>I1407</v>
          </cell>
          <cell r="C2339" t="str">
            <v>Cartel De Obra</v>
          </cell>
          <cell r="D2339" t="str">
            <v>m2</v>
          </cell>
          <cell r="E2339">
            <v>24</v>
          </cell>
          <cell r="F2339">
            <v>805.78510000000006</v>
          </cell>
          <cell r="G2339">
            <v>19338.842400000001</v>
          </cell>
          <cell r="H2339">
            <v>44044</v>
          </cell>
        </row>
        <row r="2340">
          <cell r="B2340" t="str">
            <v>T1066</v>
          </cell>
          <cell r="C2340" t="str">
            <v>Hormigon Pobre Para Contrapisos 1/8:1:4:8  (Mat)</v>
          </cell>
          <cell r="D2340" t="str">
            <v>m3</v>
          </cell>
          <cell r="E2340">
            <v>0.5</v>
          </cell>
          <cell r="F2340">
            <v>3199.1427936</v>
          </cell>
          <cell r="G2340">
            <v>1599.5713968</v>
          </cell>
          <cell r="H2340">
            <v>44044</v>
          </cell>
        </row>
        <row r="2341">
          <cell r="B2341" t="str">
            <v>I1004</v>
          </cell>
          <cell r="C2341" t="str">
            <v>Oficial</v>
          </cell>
          <cell r="D2341" t="str">
            <v>hs</v>
          </cell>
          <cell r="E2341">
            <v>16</v>
          </cell>
          <cell r="F2341">
            <v>534.76377932467528</v>
          </cell>
          <cell r="G2341">
            <v>8556.2204691948045</v>
          </cell>
          <cell r="H2341">
            <v>44044</v>
          </cell>
        </row>
        <row r="2342">
          <cell r="B2342" t="str">
            <v>I1005</v>
          </cell>
          <cell r="C2342" t="str">
            <v>Ayudante</v>
          </cell>
          <cell r="D2342" t="str">
            <v>hs</v>
          </cell>
          <cell r="E2342">
            <v>32</v>
          </cell>
          <cell r="F2342">
            <v>468.58057475324659</v>
          </cell>
          <cell r="G2342">
            <v>14994.578392103891</v>
          </cell>
          <cell r="H2342">
            <v>44044</v>
          </cell>
        </row>
        <row r="2344">
          <cell r="A2344" t="str">
            <v>T1416</v>
          </cell>
          <cell r="C2344" t="str">
            <v>Cerco De Obra</v>
          </cell>
          <cell r="D2344" t="str">
            <v>ml</v>
          </cell>
          <cell r="G2344">
            <v>785.12396694214874</v>
          </cell>
          <cell r="H2344">
            <v>44020.847662037035</v>
          </cell>
          <cell r="I2344" t="str">
            <v>02 TRABAJOS PRELIMINARES</v>
          </cell>
        </row>
        <row r="2345">
          <cell r="B2345" t="str">
            <v>I1408</v>
          </cell>
          <cell r="C2345" t="str">
            <v>Cerco De Obra</v>
          </cell>
          <cell r="D2345" t="str">
            <v>ml</v>
          </cell>
          <cell r="E2345">
            <v>1</v>
          </cell>
          <cell r="F2345">
            <v>785.12396694214874</v>
          </cell>
          <cell r="G2345">
            <v>785.12396694214874</v>
          </cell>
          <cell r="H2345">
            <v>44020.847662037035</v>
          </cell>
        </row>
        <row r="2347">
          <cell r="A2347" t="str">
            <v>T1419</v>
          </cell>
          <cell r="C2347" t="str">
            <v>Replanteo</v>
          </cell>
          <cell r="D2347" t="str">
            <v>m2</v>
          </cell>
          <cell r="G2347">
            <v>41743.363643844146</v>
          </cell>
          <cell r="H2347">
            <v>44044</v>
          </cell>
          <cell r="I2347" t="str">
            <v>02 TRABAJOS PRELIMINARES</v>
          </cell>
        </row>
        <row r="2348">
          <cell r="B2348" t="str">
            <v>I1004</v>
          </cell>
          <cell r="C2348" t="str">
            <v>Oficial</v>
          </cell>
          <cell r="D2348" t="str">
            <v>hs</v>
          </cell>
          <cell r="E2348">
            <v>36</v>
          </cell>
          <cell r="F2348">
            <v>534.76377932467528</v>
          </cell>
          <cell r="G2348">
            <v>19251.496055688309</v>
          </cell>
          <cell r="H2348">
            <v>44044</v>
          </cell>
        </row>
        <row r="2349">
          <cell r="B2349" t="str">
            <v>I1005</v>
          </cell>
          <cell r="C2349" t="str">
            <v>Ayudante</v>
          </cell>
          <cell r="D2349" t="str">
            <v>hs</v>
          </cell>
          <cell r="E2349">
            <v>48</v>
          </cell>
          <cell r="F2349">
            <v>468.58057475324659</v>
          </cell>
          <cell r="G2349">
            <v>22491.867588155837</v>
          </cell>
          <cell r="H2349">
            <v>44044</v>
          </cell>
        </row>
        <row r="2351">
          <cell r="A2351" t="str">
            <v>T1423</v>
          </cell>
          <cell r="C2351" t="str">
            <v>Jefatura De Obra, Coordinacion De Gremios</v>
          </cell>
          <cell r="D2351" t="str">
            <v>meses</v>
          </cell>
          <cell r="G2351">
            <v>155240</v>
          </cell>
          <cell r="H2351">
            <v>44062</v>
          </cell>
          <cell r="I2351" t="str">
            <v>02 TRABAJOS PRELIMINARES</v>
          </cell>
        </row>
        <row r="2352">
          <cell r="B2352" t="str">
            <v>I1409</v>
          </cell>
          <cell r="C2352" t="str">
            <v>Jefe De Obra</v>
          </cell>
          <cell r="D2352" t="str">
            <v>mes</v>
          </cell>
          <cell r="E2352">
            <v>1</v>
          </cell>
          <cell r="F2352">
            <v>155240</v>
          </cell>
          <cell r="G2352">
            <v>155240</v>
          </cell>
          <cell r="H2352">
            <v>44062</v>
          </cell>
        </row>
        <row r="2354">
          <cell r="A2354" t="str">
            <v>T1417</v>
          </cell>
          <cell r="C2354" t="str">
            <v>Instalaciones Para Luz Y Agua De Obra</v>
          </cell>
          <cell r="D2354" t="str">
            <v>gl</v>
          </cell>
          <cell r="G2354">
            <v>100334.43540779219</v>
          </cell>
          <cell r="H2354">
            <v>44044</v>
          </cell>
          <cell r="I2354" t="str">
            <v>02 TRABAJOS PRELIMINARES</v>
          </cell>
        </row>
        <row r="2355">
          <cell r="B2355" t="str">
            <v>I1004</v>
          </cell>
          <cell r="C2355" t="str">
            <v>Oficial</v>
          </cell>
          <cell r="D2355" t="str">
            <v>hs</v>
          </cell>
          <cell r="E2355">
            <v>100</v>
          </cell>
          <cell r="F2355">
            <v>534.76377932467528</v>
          </cell>
          <cell r="G2355">
            <v>53476.377932467527</v>
          </cell>
          <cell r="H2355">
            <v>44044</v>
          </cell>
        </row>
        <row r="2356">
          <cell r="B2356" t="str">
            <v>I1005</v>
          </cell>
          <cell r="C2356" t="str">
            <v>Ayudante</v>
          </cell>
          <cell r="D2356" t="str">
            <v>hs</v>
          </cell>
          <cell r="E2356">
            <v>100</v>
          </cell>
          <cell r="F2356">
            <v>468.58057475324659</v>
          </cell>
          <cell r="G2356">
            <v>46858.057475324662</v>
          </cell>
          <cell r="H2356">
            <v>44044</v>
          </cell>
        </row>
        <row r="2358">
          <cell r="A2358" t="str">
            <v>T1418</v>
          </cell>
          <cell r="C2358" t="str">
            <v>Disposiciones De Seguridad E Higiene</v>
          </cell>
          <cell r="D2358" t="str">
            <v>gl</v>
          </cell>
          <cell r="G2358">
            <v>100334.43540779219</v>
          </cell>
          <cell r="H2358">
            <v>44044</v>
          </cell>
          <cell r="I2358" t="str">
            <v>02 TRABAJOS PRELIMINARES</v>
          </cell>
        </row>
        <row r="2359">
          <cell r="B2359" t="str">
            <v>I1004</v>
          </cell>
          <cell r="C2359" t="str">
            <v>Oficial</v>
          </cell>
          <cell r="D2359" t="str">
            <v>hs</v>
          </cell>
          <cell r="E2359">
            <v>100</v>
          </cell>
          <cell r="F2359">
            <v>534.76377932467528</v>
          </cell>
          <cell r="G2359">
            <v>53476.377932467527</v>
          </cell>
          <cell r="H2359">
            <v>44044</v>
          </cell>
        </row>
        <row r="2360">
          <cell r="B2360" t="str">
            <v>I1005</v>
          </cell>
          <cell r="C2360" t="str">
            <v>Ayudante</v>
          </cell>
          <cell r="D2360" t="str">
            <v>hs</v>
          </cell>
          <cell r="E2360">
            <v>100</v>
          </cell>
          <cell r="F2360">
            <v>468.58057475324659</v>
          </cell>
          <cell r="G2360">
            <v>46858.057475324662</v>
          </cell>
          <cell r="H2360">
            <v>44044</v>
          </cell>
        </row>
        <row r="2362">
          <cell r="A2362" t="str">
            <v>T1420</v>
          </cell>
          <cell r="C2362" t="str">
            <v>Seguro All Risk Construccion</v>
          </cell>
          <cell r="D2362" t="str">
            <v>gl</v>
          </cell>
          <cell r="G2362">
            <v>480000</v>
          </cell>
          <cell r="H2362">
            <v>43709</v>
          </cell>
          <cell r="I2362" t="str">
            <v>02 TRABAJOS PRELIMINARES</v>
          </cell>
        </row>
        <row r="2363">
          <cell r="B2363" t="str">
            <v>I1410</v>
          </cell>
          <cell r="C2363" t="str">
            <v>Seguro All Risk</v>
          </cell>
          <cell r="D2363" t="str">
            <v>gl</v>
          </cell>
          <cell r="E2363">
            <v>1</v>
          </cell>
          <cell r="F2363">
            <v>480000</v>
          </cell>
          <cell r="G2363">
            <v>480000</v>
          </cell>
          <cell r="H2363">
            <v>43709</v>
          </cell>
        </row>
        <row r="2365">
          <cell r="A2365" t="str">
            <v>T1421</v>
          </cell>
          <cell r="C2365" t="str">
            <v>Poliza De Caucion</v>
          </cell>
          <cell r="D2365" t="str">
            <v>gl</v>
          </cell>
          <cell r="G2365">
            <v>50000</v>
          </cell>
          <cell r="H2365">
            <v>43709</v>
          </cell>
          <cell r="I2365" t="str">
            <v>02 TRABAJOS PRELIMINARES</v>
          </cell>
        </row>
        <row r="2366">
          <cell r="B2366" t="str">
            <v>I1412</v>
          </cell>
          <cell r="C2366" t="str">
            <v>Poliza De Caución</v>
          </cell>
          <cell r="D2366" t="str">
            <v>gl</v>
          </cell>
          <cell r="E2366">
            <v>1</v>
          </cell>
          <cell r="F2366">
            <v>50000</v>
          </cell>
          <cell r="G2366">
            <v>50000</v>
          </cell>
          <cell r="H2366">
            <v>43709</v>
          </cell>
        </row>
        <row r="2368">
          <cell r="A2368" t="str">
            <v>T1422</v>
          </cell>
          <cell r="C2368" t="str">
            <v>Sistemas De Comunicacion, Wifi Y Camaras De Vigilancia</v>
          </cell>
          <cell r="D2368" t="str">
            <v>gl</v>
          </cell>
          <cell r="G2368">
            <v>150334.43540779219</v>
          </cell>
          <cell r="H2368">
            <v>43709</v>
          </cell>
          <cell r="I2368" t="str">
            <v>02 TRABAJOS PRELIMINARES</v>
          </cell>
        </row>
        <row r="2369">
          <cell r="B2369" t="str">
            <v>I1004</v>
          </cell>
          <cell r="C2369" t="str">
            <v>Oficial</v>
          </cell>
          <cell r="D2369" t="str">
            <v>hs</v>
          </cell>
          <cell r="E2369">
            <v>100</v>
          </cell>
          <cell r="F2369">
            <v>534.76377932467528</v>
          </cell>
          <cell r="G2369">
            <v>53476.377932467527</v>
          </cell>
          <cell r="H2369">
            <v>44044</v>
          </cell>
        </row>
        <row r="2370">
          <cell r="B2370" t="str">
            <v>I1005</v>
          </cell>
          <cell r="C2370" t="str">
            <v>Ayudante</v>
          </cell>
          <cell r="D2370" t="str">
            <v>hs</v>
          </cell>
          <cell r="E2370">
            <v>100</v>
          </cell>
          <cell r="F2370">
            <v>468.58057475324659</v>
          </cell>
          <cell r="G2370">
            <v>46858.057475324662</v>
          </cell>
          <cell r="H2370">
            <v>44044</v>
          </cell>
        </row>
        <row r="2371">
          <cell r="B2371" t="str">
            <v>I1411</v>
          </cell>
          <cell r="C2371" t="str">
            <v>Sistemas De Comunicacion, Wifi Y Camaras De Vigilancia</v>
          </cell>
          <cell r="D2371" t="str">
            <v>gl</v>
          </cell>
          <cell r="E2371">
            <v>1</v>
          </cell>
          <cell r="F2371">
            <v>50000</v>
          </cell>
          <cell r="G2371">
            <v>50000</v>
          </cell>
          <cell r="H2371">
            <v>43709</v>
          </cell>
        </row>
        <row r="2373">
          <cell r="A2373" t="str">
            <v>T1424</v>
          </cell>
          <cell r="C2373" t="str">
            <v>Estructura Metalica Para Cubierta (Indefinida????)</v>
          </cell>
          <cell r="D2373" t="str">
            <v>gl</v>
          </cell>
          <cell r="G2373">
            <v>297360</v>
          </cell>
          <cell r="H2373">
            <v>43709</v>
          </cell>
          <cell r="I2373" t="str">
            <v>16 CUBIERTAS</v>
          </cell>
        </row>
        <row r="2374">
          <cell r="B2374" t="str">
            <v>I1413</v>
          </cell>
          <cell r="C2374" t="str">
            <v>Estructura Metálica Para Cubierta</v>
          </cell>
          <cell r="D2374" t="str">
            <v>gl</v>
          </cell>
          <cell r="E2374">
            <v>1</v>
          </cell>
          <cell r="F2374">
            <v>297360</v>
          </cell>
          <cell r="G2374">
            <v>297360</v>
          </cell>
          <cell r="H2374">
            <v>43709</v>
          </cell>
        </row>
        <row r="2376">
          <cell r="A2376" t="str">
            <v>T1425</v>
          </cell>
          <cell r="C2376" t="str">
            <v>Cubierta De Chapa Con Aislacion  Segun Detalle</v>
          </cell>
          <cell r="D2376" t="str">
            <v>m2</v>
          </cell>
          <cell r="G2376">
            <v>2888.5987081558437</v>
          </cell>
          <cell r="H2376">
            <v>44044</v>
          </cell>
          <cell r="I2376" t="str">
            <v>16 CUBIERTAS</v>
          </cell>
        </row>
        <row r="2377">
          <cell r="B2377" t="str">
            <v>I1004</v>
          </cell>
          <cell r="C2377" t="str">
            <v>Oficial</v>
          </cell>
          <cell r="D2377" t="str">
            <v>hs</v>
          </cell>
          <cell r="E2377">
            <v>2</v>
          </cell>
          <cell r="F2377">
            <v>534.76377932467528</v>
          </cell>
          <cell r="G2377">
            <v>1069.5275586493506</v>
          </cell>
          <cell r="H2377">
            <v>44044</v>
          </cell>
        </row>
        <row r="2378">
          <cell r="B2378" t="str">
            <v>I1005</v>
          </cell>
          <cell r="C2378" t="str">
            <v>Ayudante</v>
          </cell>
          <cell r="D2378" t="str">
            <v>hs</v>
          </cell>
          <cell r="E2378">
            <v>2</v>
          </cell>
          <cell r="F2378">
            <v>468.58057475324659</v>
          </cell>
          <cell r="G2378">
            <v>937.16114950649319</v>
          </cell>
          <cell r="H2378">
            <v>44044</v>
          </cell>
        </row>
        <row r="2379">
          <cell r="B2379" t="str">
            <v>I1414</v>
          </cell>
          <cell r="C2379" t="str">
            <v>Chapa Cincalum C25 Sinusoidal O Acanalada</v>
          </cell>
          <cell r="D2379" t="str">
            <v>m2</v>
          </cell>
          <cell r="E2379">
            <v>1</v>
          </cell>
          <cell r="F2379">
            <v>669.42150000000004</v>
          </cell>
          <cell r="G2379">
            <v>669.42150000000004</v>
          </cell>
          <cell r="H2379">
            <v>44044</v>
          </cell>
        </row>
        <row r="2380">
          <cell r="B2380" t="str">
            <v>I1415</v>
          </cell>
          <cell r="C2380" t="str">
            <v>Lana De Vidrio 50 Mm X 18 Mts</v>
          </cell>
          <cell r="D2380" t="str">
            <v>m2</v>
          </cell>
          <cell r="E2380">
            <v>1</v>
          </cell>
          <cell r="F2380">
            <v>212.48849999999999</v>
          </cell>
          <cell r="G2380">
            <v>212.48849999999999</v>
          </cell>
          <cell r="H2380">
            <v>44044</v>
          </cell>
        </row>
        <row r="2382">
          <cell r="A2382" t="str">
            <v>T1426</v>
          </cell>
          <cell r="C2382" t="str">
            <v>Zingueria Genérica</v>
          </cell>
          <cell r="D2382" t="str">
            <v>ml</v>
          </cell>
          <cell r="G2382">
            <v>2523.3636540779216</v>
          </cell>
          <cell r="H2382">
            <v>44044</v>
          </cell>
          <cell r="I2382" t="str">
            <v>16 CUBIERTAS</v>
          </cell>
        </row>
        <row r="2383">
          <cell r="B2383" t="str">
            <v>I1004</v>
          </cell>
          <cell r="C2383" t="str">
            <v>Oficial</v>
          </cell>
          <cell r="D2383" t="str">
            <v>hs</v>
          </cell>
          <cell r="E2383">
            <v>1</v>
          </cell>
          <cell r="F2383">
            <v>534.76377932467528</v>
          </cell>
          <cell r="G2383">
            <v>534.76377932467528</v>
          </cell>
          <cell r="H2383">
            <v>44044</v>
          </cell>
        </row>
        <row r="2384">
          <cell r="B2384" t="str">
            <v>I1005</v>
          </cell>
          <cell r="C2384" t="str">
            <v>Ayudante</v>
          </cell>
          <cell r="D2384" t="str">
            <v>hs</v>
          </cell>
          <cell r="E2384">
            <v>1</v>
          </cell>
          <cell r="F2384">
            <v>468.58057475324659</v>
          </cell>
          <cell r="G2384">
            <v>468.58057475324659</v>
          </cell>
          <cell r="H2384">
            <v>44044</v>
          </cell>
        </row>
        <row r="2385">
          <cell r="B2385" t="str">
            <v>I1212</v>
          </cell>
          <cell r="C2385" t="str">
            <v>Chapa Lisa N 24 1X2M (Zingueria) 0,53 Mm</v>
          </cell>
          <cell r="D2385" t="str">
            <v>m2</v>
          </cell>
          <cell r="E2385">
            <v>3</v>
          </cell>
          <cell r="F2385">
            <v>506.67309999999998</v>
          </cell>
          <cell r="G2385">
            <v>1520.0192999999999</v>
          </cell>
          <cell r="H2385">
            <v>44044</v>
          </cell>
        </row>
        <row r="2387">
          <cell r="A2387" t="str">
            <v>T1427</v>
          </cell>
          <cell r="C2387" t="str">
            <v>Junta De Dilatacion Membrana Asfaltica</v>
          </cell>
          <cell r="D2387" t="str">
            <v>ml</v>
          </cell>
          <cell r="G2387">
            <v>248.26833540779219</v>
          </cell>
          <cell r="H2387">
            <v>44044</v>
          </cell>
          <cell r="I2387" t="str">
            <v>16 CUBIERTAS</v>
          </cell>
        </row>
        <row r="2388">
          <cell r="B2388" t="str">
            <v>I1004</v>
          </cell>
          <cell r="C2388" t="str">
            <v>Oficial</v>
          </cell>
          <cell r="D2388" t="str">
            <v>hs</v>
          </cell>
          <cell r="E2388">
            <v>0.1</v>
          </cell>
          <cell r="F2388">
            <v>534.76377932467528</v>
          </cell>
          <cell r="G2388">
            <v>53.476377932467528</v>
          </cell>
          <cell r="H2388">
            <v>44044</v>
          </cell>
        </row>
        <row r="2389">
          <cell r="B2389" t="str">
            <v>I1005</v>
          </cell>
          <cell r="C2389" t="str">
            <v>Ayudante</v>
          </cell>
          <cell r="D2389" t="str">
            <v>hs</v>
          </cell>
          <cell r="E2389">
            <v>0.1</v>
          </cell>
          <cell r="F2389">
            <v>468.58057475324659</v>
          </cell>
          <cell r="G2389">
            <v>46.858057475324664</v>
          </cell>
          <cell r="H2389">
            <v>44044</v>
          </cell>
        </row>
        <row r="2390">
          <cell r="B2390" t="str">
            <v>I1416</v>
          </cell>
          <cell r="C2390" t="str">
            <v>Junta Dilatacion Asfalto Premoldeada</v>
          </cell>
          <cell r="D2390" t="str">
            <v>ml</v>
          </cell>
          <cell r="E2390">
            <v>1</v>
          </cell>
          <cell r="F2390">
            <v>147.93389999999999</v>
          </cell>
          <cell r="G2390">
            <v>147.93389999999999</v>
          </cell>
          <cell r="H2390">
            <v>44044</v>
          </cell>
        </row>
        <row r="2392">
          <cell r="A2392" t="str">
            <v>T1428</v>
          </cell>
          <cell r="C2392" t="str">
            <v>Cubierta Sobre Losa Con Barrera De Vapor, Contrapiso Con Pendiente, Carpeta Para Recibir Y Proteger, Aislación Térmica E Hidráulica Con Membrana Con Aluminio</v>
          </cell>
          <cell r="D2392" t="str">
            <v>m2</v>
          </cell>
          <cell r="G2392">
            <v>5958.4645728754685</v>
          </cell>
          <cell r="H2392">
            <v>44044</v>
          </cell>
          <cell r="I2392" t="str">
            <v>16 CUBIERTAS</v>
          </cell>
        </row>
        <row r="2393">
          <cell r="B2393" t="str">
            <v>T1209</v>
          </cell>
          <cell r="C2393" t="str">
            <v>Contrapiso De Hormigón H30 Espesor 12 Cm Con Malla De 8 Mm Cada 15 Cm</v>
          </cell>
          <cell r="D2393" t="str">
            <v>m2</v>
          </cell>
          <cell r="E2393">
            <v>1</v>
          </cell>
          <cell r="F2393">
            <v>2030.8272746196249</v>
          </cell>
          <cell r="G2393">
            <v>2030.8272746196249</v>
          </cell>
          <cell r="H2393">
            <v>44044</v>
          </cell>
        </row>
        <row r="2394">
          <cell r="B2394" t="str">
            <v>T1072</v>
          </cell>
          <cell r="C2394" t="str">
            <v>Carpeta De Cal Reforzada 1/4:1:4</v>
          </cell>
          <cell r="D2394" t="str">
            <v>m2</v>
          </cell>
          <cell r="E2394">
            <v>1</v>
          </cell>
          <cell r="F2394">
            <v>644.97616713896093</v>
          </cell>
          <cell r="G2394">
            <v>644.97616713896093</v>
          </cell>
          <cell r="H2394">
            <v>44044</v>
          </cell>
        </row>
        <row r="2395">
          <cell r="B2395" t="str">
            <v>I1189</v>
          </cell>
          <cell r="C2395" t="str">
            <v>Pintura Asfaltica X 20 Lts (8 A 12 M2/Litro/Mano)</v>
          </cell>
          <cell r="D2395" t="str">
            <v>lata</v>
          </cell>
          <cell r="E2395">
            <v>1.6666666666666666E-2</v>
          </cell>
          <cell r="F2395">
            <v>2377.6860000000001</v>
          </cell>
          <cell r="G2395">
            <v>39.628100000000003</v>
          </cell>
          <cell r="H2395">
            <v>44044</v>
          </cell>
        </row>
        <row r="2396">
          <cell r="B2396" t="str">
            <v>I1321</v>
          </cell>
          <cell r="C2396" t="str">
            <v>Membrana Asfaltica Aluminio Emapi Max Flexible 40Kg W450 - Prestigio (10 M2)</v>
          </cell>
          <cell r="D2396" t="str">
            <v>u</v>
          </cell>
          <cell r="E2396">
            <v>1</v>
          </cell>
          <cell r="F2396">
            <v>1738.0165</v>
          </cell>
          <cell r="G2396">
            <v>1738.0165</v>
          </cell>
          <cell r="H2396">
            <v>44044</v>
          </cell>
        </row>
        <row r="2397">
          <cell r="B2397" t="str">
            <v>I1004</v>
          </cell>
          <cell r="C2397" t="str">
            <v>Oficial</v>
          </cell>
          <cell r="D2397" t="str">
            <v>hs</v>
          </cell>
          <cell r="E2397">
            <v>1.5</v>
          </cell>
          <cell r="F2397">
            <v>534.76377932467528</v>
          </cell>
          <cell r="G2397">
            <v>802.14566898701287</v>
          </cell>
          <cell r="H2397">
            <v>44044</v>
          </cell>
        </row>
        <row r="2398">
          <cell r="B2398" t="str">
            <v>I1005</v>
          </cell>
          <cell r="C2398" t="str">
            <v>Ayudante</v>
          </cell>
          <cell r="D2398" t="str">
            <v>hs</v>
          </cell>
          <cell r="E2398">
            <v>1.5</v>
          </cell>
          <cell r="F2398">
            <v>468.58057475324659</v>
          </cell>
          <cell r="G2398">
            <v>702.87086212986992</v>
          </cell>
          <cell r="H2398">
            <v>44044</v>
          </cell>
        </row>
        <row r="2400">
          <cell r="A2400" t="str">
            <v>T1429</v>
          </cell>
          <cell r="C2400" t="str">
            <v>Grama Bahiana</v>
          </cell>
          <cell r="D2400" t="str">
            <v>m2</v>
          </cell>
          <cell r="G2400">
            <v>389.59063540779215</v>
          </cell>
          <cell r="H2400">
            <v>44044</v>
          </cell>
          <cell r="I2400" t="str">
            <v>11 PISOS</v>
          </cell>
        </row>
        <row r="2401">
          <cell r="B2401" t="str">
            <v>I1419</v>
          </cell>
          <cell r="C2401" t="str">
            <v>Grama Bahiana</v>
          </cell>
          <cell r="D2401" t="str">
            <v>m2</v>
          </cell>
          <cell r="E2401">
            <v>1</v>
          </cell>
          <cell r="F2401">
            <v>289.25619999999998</v>
          </cell>
          <cell r="G2401">
            <v>289.25619999999998</v>
          </cell>
          <cell r="H2401">
            <v>44044</v>
          </cell>
        </row>
        <row r="2402">
          <cell r="B2402" t="str">
            <v>I1004</v>
          </cell>
          <cell r="C2402" t="str">
            <v>Oficial</v>
          </cell>
          <cell r="D2402" t="str">
            <v>hs</v>
          </cell>
          <cell r="E2402">
            <v>0.1</v>
          </cell>
          <cell r="F2402">
            <v>534.76377932467528</v>
          </cell>
          <cell r="G2402">
            <v>53.476377932467528</v>
          </cell>
          <cell r="H2402">
            <v>44044</v>
          </cell>
        </row>
        <row r="2403">
          <cell r="B2403" t="str">
            <v>I1005</v>
          </cell>
          <cell r="C2403" t="str">
            <v>Ayudante</v>
          </cell>
          <cell r="D2403" t="str">
            <v>hs</v>
          </cell>
          <cell r="E2403">
            <v>0.1</v>
          </cell>
          <cell r="F2403">
            <v>468.58057475324659</v>
          </cell>
          <cell r="G2403">
            <v>46.858057475324664</v>
          </cell>
          <cell r="H2403">
            <v>44044</v>
          </cell>
        </row>
        <row r="2405">
          <cell r="A2405" t="str">
            <v>T1430</v>
          </cell>
          <cell r="C2405" t="str">
            <v>Colocación De Ventanas De Aluminio (Sólo Mano De Obra)</v>
          </cell>
          <cell r="D2405" t="str">
            <v>m2</v>
          </cell>
          <cell r="G2405">
            <v>1505.0165311168828</v>
          </cell>
          <cell r="H2405">
            <v>44044</v>
          </cell>
          <cell r="I2405" t="str">
            <v>Ingrese Rubro</v>
          </cell>
        </row>
        <row r="2406">
          <cell r="B2406" t="str">
            <v>I1004</v>
          </cell>
          <cell r="C2406" t="str">
            <v>Oficial</v>
          </cell>
          <cell r="D2406" t="str">
            <v>hs</v>
          </cell>
          <cell r="E2406">
            <v>1.5</v>
          </cell>
          <cell r="F2406">
            <v>534.76377932467528</v>
          </cell>
          <cell r="G2406">
            <v>802.14566898701287</v>
          </cell>
          <cell r="H2406">
            <v>44044</v>
          </cell>
        </row>
        <row r="2407">
          <cell r="B2407" t="str">
            <v>I1005</v>
          </cell>
          <cell r="C2407" t="str">
            <v>Ayudante</v>
          </cell>
          <cell r="D2407" t="str">
            <v>hs</v>
          </cell>
          <cell r="E2407">
            <v>1.5</v>
          </cell>
          <cell r="F2407">
            <v>468.58057475324659</v>
          </cell>
          <cell r="G2407">
            <v>702.87086212986992</v>
          </cell>
          <cell r="H2407">
            <v>44044</v>
          </cell>
        </row>
        <row r="2409">
          <cell r="A2409" t="str">
            <v>T1431</v>
          </cell>
          <cell r="C2409" t="str">
            <v>Piso De Porcellanato 40X40 Con Junta Empastinada</v>
          </cell>
          <cell r="D2409" t="str">
            <v>m2</v>
          </cell>
          <cell r="G2409">
            <v>796.28128800000002</v>
          </cell>
          <cell r="H2409">
            <v>43804.661979166667</v>
          </cell>
          <cell r="I2409" t="str">
            <v>11 PISOS</v>
          </cell>
        </row>
        <row r="2410">
          <cell r="B2410" t="str">
            <v>I1054</v>
          </cell>
          <cell r="C2410" t="str">
            <v>Porcellanato 40X40</v>
          </cell>
          <cell r="D2410" t="str">
            <v>m2</v>
          </cell>
          <cell r="E2410">
            <v>1.06</v>
          </cell>
          <cell r="F2410">
            <v>215.15700000000001</v>
          </cell>
          <cell r="G2410">
            <v>228.06642000000002</v>
          </cell>
          <cell r="H2410">
            <v>44044</v>
          </cell>
        </row>
        <row r="2411">
          <cell r="B2411" t="str">
            <v>I1040</v>
          </cell>
          <cell r="C2411" t="str">
            <v>Klaukol Impermeable Fluido X 30Kg</v>
          </cell>
          <cell r="D2411" t="str">
            <v>bolsa</v>
          </cell>
          <cell r="E2411">
            <v>0.2</v>
          </cell>
          <cell r="F2411">
            <v>593.38840000000005</v>
          </cell>
          <cell r="G2411">
            <v>118.67768000000001</v>
          </cell>
          <cell r="H2411">
            <v>44044</v>
          </cell>
          <cell r="I2411" t="str">
            <v>6 kg/m2</v>
          </cell>
        </row>
        <row r="2412">
          <cell r="B2412" t="str">
            <v>I1042</v>
          </cell>
          <cell r="C2412" t="str">
            <v>Klaukol Pastina P/Porcel.Gris Plomo X 5 Kg.</v>
          </cell>
          <cell r="D2412" t="str">
            <v>bolsa</v>
          </cell>
          <cell r="E2412">
            <v>0.06</v>
          </cell>
          <cell r="F2412">
            <v>825.61980000000005</v>
          </cell>
          <cell r="G2412">
            <v>49.537188</v>
          </cell>
          <cell r="H2412">
            <v>44044</v>
          </cell>
          <cell r="I2412" t="str">
            <v>0,3 kg/m2</v>
          </cell>
        </row>
        <row r="2413">
          <cell r="B2413" t="str">
            <v>I1422</v>
          </cell>
          <cell r="C2413" t="str">
            <v>Subcontrato Colocación De Pisos De Porcellanato</v>
          </cell>
          <cell r="D2413" t="str">
            <v>m2</v>
          </cell>
          <cell r="E2413">
            <v>1</v>
          </cell>
          <cell r="F2413">
            <v>400</v>
          </cell>
          <cell r="G2413">
            <v>400</v>
          </cell>
          <cell r="H2413">
            <v>43804.661979166667</v>
          </cell>
        </row>
        <row r="2415">
          <cell r="A2415" t="str">
            <v>T1432</v>
          </cell>
          <cell r="C2415" t="str">
            <v>Losa Para Andenes (Fe: 70 Kg/M3)</v>
          </cell>
          <cell r="D2415" t="str">
            <v>m3</v>
          </cell>
          <cell r="G2415">
            <v>35187.762649297933</v>
          </cell>
          <cell r="H2415">
            <v>44044</v>
          </cell>
          <cell r="I2415" t="str">
            <v>05 ESTRUCTURAS RESISTENTES</v>
          </cell>
        </row>
        <row r="2416">
          <cell r="B2416" t="str">
            <v>I1019</v>
          </cell>
          <cell r="C2416" t="str">
            <v>Hormigon Elaborado H30</v>
          </cell>
          <cell r="D2416" t="str">
            <v>m3</v>
          </cell>
          <cell r="E2416">
            <v>1.05</v>
          </cell>
          <cell r="F2416">
            <v>6320</v>
          </cell>
          <cell r="G2416">
            <v>6636</v>
          </cell>
          <cell r="H2416">
            <v>44044</v>
          </cell>
        </row>
        <row r="2417">
          <cell r="B2417" t="str">
            <v>I1011</v>
          </cell>
          <cell r="C2417" t="str">
            <v>Acero  Adn420 Diam 12 Mm</v>
          </cell>
          <cell r="D2417" t="str">
            <v>ton</v>
          </cell>
          <cell r="E2417">
            <v>7.0000000000000007E-2</v>
          </cell>
          <cell r="F2417">
            <v>74535.372799999997</v>
          </cell>
          <cell r="G2417">
            <v>5217.4760960000003</v>
          </cell>
          <cell r="H2417">
            <v>44044</v>
          </cell>
        </row>
        <row r="2418">
          <cell r="B2418" t="str">
            <v>I1020</v>
          </cell>
          <cell r="C2418" t="str">
            <v>Fenolico De 25 Mm 1.22X2.44 (2,97 M2)</v>
          </cell>
          <cell r="D2418" t="str">
            <v>m2</v>
          </cell>
          <cell r="E2418">
            <v>3</v>
          </cell>
          <cell r="F2418">
            <v>842.04899999999998</v>
          </cell>
          <cell r="G2418">
            <v>2526.1469999999999</v>
          </cell>
          <cell r="H2418">
            <v>44044</v>
          </cell>
        </row>
        <row r="2419">
          <cell r="B2419" t="str">
            <v>I1013</v>
          </cell>
          <cell r="C2419" t="str">
            <v>Tirante 3X3 Saligna Bruto</v>
          </cell>
          <cell r="D2419" t="str">
            <v>ml</v>
          </cell>
          <cell r="E2419">
            <v>7.4365704286964114</v>
          </cell>
          <cell r="F2419">
            <v>62.024099999999997</v>
          </cell>
          <cell r="G2419">
            <v>461.24658792650905</v>
          </cell>
          <cell r="H2419">
            <v>44044</v>
          </cell>
        </row>
        <row r="2420">
          <cell r="B2420" t="str">
            <v>I1015</v>
          </cell>
          <cell r="C2420" t="str">
            <v>Clavos De 2"</v>
          </cell>
          <cell r="D2420" t="str">
            <v>kg</v>
          </cell>
          <cell r="E2420">
            <v>1</v>
          </cell>
          <cell r="F2420">
            <v>170.24789999999999</v>
          </cell>
          <cell r="G2420">
            <v>170.24789999999999</v>
          </cell>
          <cell r="H2420">
            <v>44044</v>
          </cell>
        </row>
        <row r="2421">
          <cell r="B2421" t="str">
            <v>I1014</v>
          </cell>
          <cell r="C2421" t="str">
            <v>Alambre Negro Recocido N 16</v>
          </cell>
          <cell r="D2421" t="str">
            <v>kg</v>
          </cell>
          <cell r="E2421">
            <v>0.6</v>
          </cell>
          <cell r="F2421">
            <v>260.3306</v>
          </cell>
          <cell r="G2421">
            <v>156.19836000000001</v>
          </cell>
          <cell r="H2421">
            <v>44044</v>
          </cell>
        </row>
        <row r="2422">
          <cell r="B2422" t="str">
            <v>I1016</v>
          </cell>
          <cell r="C2422" t="str">
            <v>Oficial Especializado</v>
          </cell>
          <cell r="D2422" t="str">
            <v>hs</v>
          </cell>
          <cell r="E2422">
            <v>16</v>
          </cell>
          <cell r="F2422">
            <v>609.56138389610385</v>
          </cell>
          <cell r="G2422">
            <v>9752.9821423376616</v>
          </cell>
          <cell r="H2422">
            <v>44044</v>
          </cell>
        </row>
        <row r="2423">
          <cell r="B2423" t="str">
            <v>I1017</v>
          </cell>
          <cell r="C2423" t="str">
            <v>Oficial Hormigon</v>
          </cell>
          <cell r="D2423" t="str">
            <v>hs</v>
          </cell>
          <cell r="E2423">
            <v>16</v>
          </cell>
          <cell r="F2423">
            <v>641.71653518961034</v>
          </cell>
          <cell r="G2423">
            <v>10267.464563033765</v>
          </cell>
          <cell r="H2423">
            <v>44044</v>
          </cell>
        </row>
        <row r="2425">
          <cell r="A2425" t="str">
            <v>T1433</v>
          </cell>
          <cell r="C2425" t="str">
            <v>Suelo Mejorado Para Apoyo De Contenedores Espesor 0.30 M</v>
          </cell>
          <cell r="D2425" t="str">
            <v>m2</v>
          </cell>
          <cell r="G2425">
            <v>760.68186633246751</v>
          </cell>
          <cell r="H2425">
            <v>44044</v>
          </cell>
          <cell r="I2425" t="str">
            <v>03 MOVIMIENTO DE SUELOS</v>
          </cell>
        </row>
        <row r="2426">
          <cell r="B2426" t="str">
            <v>I1016</v>
          </cell>
          <cell r="C2426" t="str">
            <v>Oficial Especializado</v>
          </cell>
          <cell r="D2426" t="str">
            <v>hs</v>
          </cell>
          <cell r="E2426">
            <v>0.16</v>
          </cell>
          <cell r="F2426">
            <v>609.56138389610385</v>
          </cell>
          <cell r="G2426">
            <v>97.529821423376617</v>
          </cell>
          <cell r="H2426">
            <v>44044</v>
          </cell>
          <cell r="I2426" t="str">
            <v>capa de 30 cm</v>
          </cell>
        </row>
        <row r="2427">
          <cell r="B2427" t="str">
            <v>I1427</v>
          </cell>
          <cell r="C2427" t="str">
            <v>Excavadora Cat 324</v>
          </cell>
          <cell r="D2427" t="str">
            <v>hs</v>
          </cell>
          <cell r="E2427">
            <v>2.6666666666666668E-2</v>
          </cell>
          <cell r="F2427">
            <v>4244.7139462809919</v>
          </cell>
          <cell r="G2427">
            <v>113.19237190082646</v>
          </cell>
          <cell r="H2427">
            <v>44062</v>
          </cell>
        </row>
        <row r="2428">
          <cell r="B2428" t="str">
            <v>I1428</v>
          </cell>
          <cell r="C2428" t="str">
            <v>Camión Volcador  Fiat Trakker 6X4 - 380 T38</v>
          </cell>
          <cell r="D2428" t="str">
            <v>hs</v>
          </cell>
          <cell r="E2428">
            <v>2.6666666666666668E-2</v>
          </cell>
          <cell r="F2428">
            <v>5152.1738999999998</v>
          </cell>
          <cell r="G2428">
            <v>137.39130399999999</v>
          </cell>
          <cell r="H2428">
            <v>44062</v>
          </cell>
        </row>
        <row r="2429">
          <cell r="B2429" t="str">
            <v>I1429</v>
          </cell>
          <cell r="C2429" t="str">
            <v>Motoniveladora Jd 670</v>
          </cell>
          <cell r="D2429" t="str">
            <v>hs</v>
          </cell>
          <cell r="E2429">
            <v>2.6666666666666668E-2</v>
          </cell>
          <cell r="F2429">
            <v>3292.9957902892561</v>
          </cell>
          <cell r="G2429">
            <v>87.813221074380166</v>
          </cell>
          <cell r="H2429">
            <v>44062</v>
          </cell>
        </row>
        <row r="2430">
          <cell r="B2430" t="str">
            <v>I1430</v>
          </cell>
          <cell r="C2430" t="str">
            <v>Compactador Bomag 213 Pdh-4</v>
          </cell>
          <cell r="D2430" t="str">
            <v>hs</v>
          </cell>
          <cell r="E2430">
            <v>2.6666666666666668E-2</v>
          </cell>
          <cell r="F2430">
            <v>2555.2177592975204</v>
          </cell>
          <cell r="G2430">
            <v>68.139140247933881</v>
          </cell>
          <cell r="H2430">
            <v>44062</v>
          </cell>
        </row>
        <row r="2431">
          <cell r="B2431" t="str">
            <v>I1431</v>
          </cell>
          <cell r="C2431" t="str">
            <v>Cargador Frontal Cat 938 H</v>
          </cell>
          <cell r="D2431" t="str">
            <v>hs</v>
          </cell>
          <cell r="E2431">
            <v>2.6666666666666668E-2</v>
          </cell>
          <cell r="F2431">
            <v>6905.1070816115698</v>
          </cell>
          <cell r="G2431">
            <v>184.1361888429752</v>
          </cell>
          <cell r="H2431">
            <v>44062</v>
          </cell>
        </row>
        <row r="2432">
          <cell r="B2432" t="str">
            <v>I1432</v>
          </cell>
          <cell r="C2432" t="str">
            <v>Camión Regador Vw  17-210 - 4 X 2</v>
          </cell>
          <cell r="D2432" t="str">
            <v>hs</v>
          </cell>
          <cell r="E2432">
            <v>2.6666666666666668E-2</v>
          </cell>
          <cell r="F2432">
            <v>2717.9932066115707</v>
          </cell>
          <cell r="G2432">
            <v>72.47981884297522</v>
          </cell>
          <cell r="H2432">
            <v>44062</v>
          </cell>
        </row>
        <row r="2434">
          <cell r="A2434" t="str">
            <v>T1434</v>
          </cell>
          <cell r="C2434" t="str">
            <v>Cámara De Transicion Electrica Pva A Ape (Incompleto)</v>
          </cell>
          <cell r="D2434" t="str">
            <v>u</v>
          </cell>
          <cell r="G2434">
            <v>40651.610542670125</v>
          </cell>
          <cell r="H2434">
            <v>44044</v>
          </cell>
          <cell r="I2434" t="str">
            <v>26 INSTALACIÓN ELÉCTRICA</v>
          </cell>
        </row>
        <row r="2435">
          <cell r="B2435" t="str">
            <v>I1019</v>
          </cell>
          <cell r="C2435" t="str">
            <v>Hormigon Elaborado H30</v>
          </cell>
          <cell r="D2435" t="str">
            <v>m3</v>
          </cell>
          <cell r="E2435">
            <v>1.05</v>
          </cell>
          <cell r="F2435">
            <v>6320</v>
          </cell>
          <cell r="G2435">
            <v>6636</v>
          </cell>
          <cell r="H2435">
            <v>44044</v>
          </cell>
        </row>
        <row r="2436">
          <cell r="B2436" t="str">
            <v>I1039</v>
          </cell>
          <cell r="C2436" t="str">
            <v>Acero  Adn420 Diam 8 Mm</v>
          </cell>
          <cell r="D2436" t="str">
            <v>ton</v>
          </cell>
          <cell r="E2436">
            <v>6.8000000000000005E-2</v>
          </cell>
          <cell r="F2436">
            <v>78333.353600000002</v>
          </cell>
          <cell r="G2436">
            <v>5326.6680448000006</v>
          </cell>
          <cell r="H2436">
            <v>44044</v>
          </cell>
        </row>
        <row r="2437">
          <cell r="B2437" t="str">
            <v>I1020</v>
          </cell>
          <cell r="C2437" t="str">
            <v>Fenolico De 25 Mm 1.22X2.44 (2,97 M2)</v>
          </cell>
          <cell r="D2437" t="str">
            <v>m2</v>
          </cell>
          <cell r="E2437">
            <v>4</v>
          </cell>
          <cell r="F2437">
            <v>842.04899999999998</v>
          </cell>
          <cell r="G2437">
            <v>3368.1959999999999</v>
          </cell>
          <cell r="H2437">
            <v>44044</v>
          </cell>
        </row>
        <row r="2438">
          <cell r="B2438" t="str">
            <v>I1013</v>
          </cell>
          <cell r="C2438" t="str">
            <v>Tirante 3X3 Saligna Bruto</v>
          </cell>
          <cell r="D2438" t="str">
            <v>ml</v>
          </cell>
          <cell r="E2438">
            <v>20</v>
          </cell>
          <cell r="F2438">
            <v>62.024099999999997</v>
          </cell>
          <cell r="G2438">
            <v>1240.482</v>
          </cell>
          <cell r="H2438">
            <v>44044</v>
          </cell>
        </row>
        <row r="2439">
          <cell r="B2439" t="str">
            <v>I1017</v>
          </cell>
          <cell r="C2439" t="str">
            <v>Oficial Hormigon</v>
          </cell>
          <cell r="D2439" t="str">
            <v>hs</v>
          </cell>
          <cell r="E2439">
            <v>20</v>
          </cell>
          <cell r="F2439">
            <v>641.71653518961034</v>
          </cell>
          <cell r="G2439">
            <v>12834.330703792206</v>
          </cell>
          <cell r="H2439">
            <v>44044</v>
          </cell>
        </row>
        <row r="2440">
          <cell r="B2440" t="str">
            <v>I1018</v>
          </cell>
          <cell r="C2440" t="str">
            <v>Ayudante Hormigon</v>
          </cell>
          <cell r="D2440" t="str">
            <v>hs</v>
          </cell>
          <cell r="E2440">
            <v>20</v>
          </cell>
          <cell r="F2440">
            <v>562.29668970389594</v>
          </cell>
          <cell r="G2440">
            <v>11245.933794077919</v>
          </cell>
          <cell r="H2440">
            <v>44044</v>
          </cell>
        </row>
        <row r="2442">
          <cell r="A2442" t="str">
            <v>T1435</v>
          </cell>
          <cell r="C2442" t="str">
            <v>Entubado Canal Frente A Mesa Giratoria Caño Pead 750 Mm Incluye 2 Cabezales De Hormigon</v>
          </cell>
          <cell r="D2442" t="str">
            <v>u</v>
          </cell>
          <cell r="G2442">
            <v>436443.71208839386</v>
          </cell>
          <cell r="H2442">
            <v>43859.362870370373</v>
          </cell>
          <cell r="I2442" t="str">
            <v>05 ESTRUCTURAS RESISTENTES</v>
          </cell>
        </row>
        <row r="2443">
          <cell r="B2443" t="str">
            <v>I1002</v>
          </cell>
          <cell r="C2443" t="str">
            <v>Arena X M3 A Granel</v>
          </cell>
          <cell r="D2443" t="str">
            <v>m3</v>
          </cell>
          <cell r="E2443">
            <v>7.2</v>
          </cell>
          <cell r="F2443">
            <v>1446.2809999999999</v>
          </cell>
          <cell r="G2443">
            <v>10413.2232</v>
          </cell>
          <cell r="H2443">
            <v>44044</v>
          </cell>
        </row>
        <row r="2444">
          <cell r="B2444" t="str">
            <v>I1019</v>
          </cell>
          <cell r="C2444" t="str">
            <v>Hormigon Elaborado H30</v>
          </cell>
          <cell r="D2444" t="str">
            <v>m3</v>
          </cell>
          <cell r="E2444">
            <v>4</v>
          </cell>
          <cell r="F2444">
            <v>6320</v>
          </cell>
          <cell r="G2444">
            <v>25280</v>
          </cell>
          <cell r="H2444">
            <v>44044</v>
          </cell>
        </row>
        <row r="2445">
          <cell r="B2445" t="str">
            <v>I1010</v>
          </cell>
          <cell r="C2445" t="str">
            <v>Acero  Adn420 Diam 6 Mm</v>
          </cell>
          <cell r="D2445" t="str">
            <v>ton</v>
          </cell>
          <cell r="E2445">
            <v>0.252</v>
          </cell>
          <cell r="F2445">
            <v>77383.858399999997</v>
          </cell>
          <cell r="G2445">
            <v>19500.7323168</v>
          </cell>
          <cell r="H2445">
            <v>44044</v>
          </cell>
        </row>
        <row r="2446">
          <cell r="B2446" t="str">
            <v>I1426</v>
          </cell>
          <cell r="C2446" t="str">
            <v>Caño Pead Diam. 750 Mm</v>
          </cell>
          <cell r="D2446" t="str">
            <v>ml</v>
          </cell>
          <cell r="E2446">
            <v>24</v>
          </cell>
          <cell r="F2446">
            <v>6184</v>
          </cell>
          <cell r="G2446">
            <v>148416</v>
          </cell>
          <cell r="H2446">
            <v>43859.362870370373</v>
          </cell>
        </row>
        <row r="2447">
          <cell r="B2447" t="str">
            <v>I1013</v>
          </cell>
          <cell r="C2447" t="str">
            <v>Tirante 3X3 Saligna Bruto</v>
          </cell>
          <cell r="D2447" t="str">
            <v>ml</v>
          </cell>
          <cell r="E2447">
            <v>7.8</v>
          </cell>
          <cell r="F2447">
            <v>62.024099999999997</v>
          </cell>
          <cell r="G2447">
            <v>483.78797999999995</v>
          </cell>
          <cell r="H2447">
            <v>44044</v>
          </cell>
        </row>
        <row r="2448">
          <cell r="B2448" t="str">
            <v>I1020</v>
          </cell>
          <cell r="C2448" t="str">
            <v>Fenolico De 25 Mm 1.22X2.44 (2,97 M2)</v>
          </cell>
          <cell r="D2448" t="str">
            <v>m2</v>
          </cell>
          <cell r="E2448">
            <v>1.56</v>
          </cell>
          <cell r="F2448">
            <v>842.04899999999998</v>
          </cell>
          <cell r="G2448">
            <v>1313.59644</v>
          </cell>
          <cell r="H2448">
            <v>44044</v>
          </cell>
        </row>
        <row r="2449">
          <cell r="B2449" t="str">
            <v>I1270</v>
          </cell>
          <cell r="C2449" t="str">
            <v>Retro Pala S/Ruedas Cat 416E 4X4</v>
          </cell>
          <cell r="D2449" t="str">
            <v>hs</v>
          </cell>
          <cell r="E2449">
            <v>8</v>
          </cell>
          <cell r="F2449">
            <v>1715.6024648760331</v>
          </cell>
          <cell r="G2449">
            <v>13724.819719008265</v>
          </cell>
          <cell r="H2449">
            <v>44062</v>
          </cell>
        </row>
        <row r="2450">
          <cell r="B2450" t="str">
            <v>I1427</v>
          </cell>
          <cell r="C2450" t="str">
            <v>Excavadora Cat 324</v>
          </cell>
          <cell r="D2450" t="str">
            <v>hs</v>
          </cell>
          <cell r="E2450">
            <v>8</v>
          </cell>
          <cell r="F2450">
            <v>4244.7139462809919</v>
          </cell>
          <cell r="G2450">
            <v>33957.711570247935</v>
          </cell>
          <cell r="H2450">
            <v>44062</v>
          </cell>
        </row>
        <row r="2451">
          <cell r="B2451" t="str">
            <v>I1428</v>
          </cell>
          <cell r="C2451" t="str">
            <v>Camión Volcador  Fiat Trakker 6X4 - 380 T38</v>
          </cell>
          <cell r="D2451" t="str">
            <v>hs</v>
          </cell>
          <cell r="E2451">
            <v>8</v>
          </cell>
          <cell r="F2451">
            <v>5152.1738999999998</v>
          </cell>
          <cell r="G2451">
            <v>41217.391199999998</v>
          </cell>
          <cell r="H2451">
            <v>44062</v>
          </cell>
        </row>
        <row r="2452">
          <cell r="B2452" t="str">
            <v>I1016</v>
          </cell>
          <cell r="C2452" t="str">
            <v>Oficial Especializado</v>
          </cell>
          <cell r="D2452" t="str">
            <v>hs</v>
          </cell>
          <cell r="E2452">
            <v>40</v>
          </cell>
          <cell r="F2452">
            <v>609.56138389610385</v>
          </cell>
          <cell r="G2452">
            <v>24382.455355844155</v>
          </cell>
          <cell r="H2452">
            <v>44044</v>
          </cell>
        </row>
        <row r="2453">
          <cell r="B2453" t="str">
            <v>I1004</v>
          </cell>
          <cell r="C2453" t="str">
            <v>Oficial</v>
          </cell>
          <cell r="D2453" t="str">
            <v>hs</v>
          </cell>
          <cell r="E2453">
            <v>80</v>
          </cell>
          <cell r="F2453">
            <v>534.76377932467528</v>
          </cell>
          <cell r="G2453">
            <v>42781.102345974025</v>
          </cell>
          <cell r="H2453">
            <v>44044</v>
          </cell>
        </row>
        <row r="2454">
          <cell r="B2454" t="str">
            <v>I1005</v>
          </cell>
          <cell r="C2454" t="str">
            <v>Ayudante</v>
          </cell>
          <cell r="D2454" t="str">
            <v>hs</v>
          </cell>
          <cell r="E2454">
            <v>160</v>
          </cell>
          <cell r="F2454">
            <v>468.58057475324659</v>
          </cell>
          <cell r="G2454">
            <v>74972.891960519453</v>
          </cell>
          <cell r="H2454">
            <v>44044</v>
          </cell>
        </row>
        <row r="2456">
          <cell r="A2456" t="str">
            <v>T1436</v>
          </cell>
          <cell r="C2456" t="str">
            <v xml:space="preserve">Proteccion Descarga Drenes En Canales </v>
          </cell>
          <cell r="D2456" t="str">
            <v>u</v>
          </cell>
          <cell r="G2456">
            <v>68755.695809279336</v>
          </cell>
          <cell r="H2456">
            <v>44044</v>
          </cell>
          <cell r="I2456" t="str">
            <v>05 ESTRUCTURAS RESISTENTES</v>
          </cell>
        </row>
        <row r="2457">
          <cell r="B2457" t="str">
            <v>I1019</v>
          </cell>
          <cell r="C2457" t="str">
            <v>Hormigon Elaborado H30</v>
          </cell>
          <cell r="D2457" t="str">
            <v>m3</v>
          </cell>
          <cell r="E2457">
            <v>1.98</v>
          </cell>
          <cell r="F2457">
            <v>6320</v>
          </cell>
          <cell r="G2457">
            <v>12513.6</v>
          </cell>
          <cell r="H2457">
            <v>44044</v>
          </cell>
        </row>
        <row r="2458">
          <cell r="B2458" t="str">
            <v>I1010</v>
          </cell>
          <cell r="C2458" t="str">
            <v>Acero  Adn420 Diam 6 Mm</v>
          </cell>
          <cell r="D2458" t="str">
            <v>ton</v>
          </cell>
          <cell r="E2458">
            <v>9.4500000000000001E-2</v>
          </cell>
          <cell r="F2458">
            <v>77383.858399999997</v>
          </cell>
          <cell r="G2458">
            <v>7312.7746188000001</v>
          </cell>
          <cell r="H2458">
            <v>44044</v>
          </cell>
        </row>
        <row r="2459">
          <cell r="B2459" t="str">
            <v>I1020</v>
          </cell>
          <cell r="C2459" t="str">
            <v>Fenolico De 25 Mm 1.22X2.44 (2,97 M2)</v>
          </cell>
          <cell r="D2459" t="str">
            <v>m2</v>
          </cell>
          <cell r="E2459">
            <v>0.59</v>
          </cell>
          <cell r="F2459">
            <v>842.04899999999998</v>
          </cell>
          <cell r="G2459">
            <v>496.80890999999997</v>
          </cell>
          <cell r="H2459">
            <v>44044</v>
          </cell>
        </row>
        <row r="2460">
          <cell r="B2460" t="str">
            <v>I1013</v>
          </cell>
          <cell r="C2460" t="str">
            <v>Tirante 3X3 Saligna Bruto</v>
          </cell>
          <cell r="D2460" t="str">
            <v>ml</v>
          </cell>
          <cell r="E2460">
            <v>2.93</v>
          </cell>
          <cell r="F2460">
            <v>62.024099999999997</v>
          </cell>
          <cell r="G2460">
            <v>181.73061300000001</v>
          </cell>
          <cell r="H2460">
            <v>44044</v>
          </cell>
        </row>
        <row r="2461">
          <cell r="B2461" t="str">
            <v>I1427</v>
          </cell>
          <cell r="C2461" t="str">
            <v>Excavadora Cat 324</v>
          </cell>
          <cell r="D2461" t="str">
            <v>hs</v>
          </cell>
          <cell r="E2461">
            <v>0.7</v>
          </cell>
          <cell r="F2461">
            <v>4244.7139462809919</v>
          </cell>
          <cell r="G2461">
            <v>2971.2997623966939</v>
          </cell>
          <cell r="H2461">
            <v>44062</v>
          </cell>
        </row>
        <row r="2462">
          <cell r="B2462" t="str">
            <v>I1428</v>
          </cell>
          <cell r="C2462" t="str">
            <v>Camión Volcador  Fiat Trakker 6X4 - 380 T38</v>
          </cell>
          <cell r="D2462" t="str">
            <v>hs</v>
          </cell>
          <cell r="E2462">
            <v>0.7</v>
          </cell>
          <cell r="F2462">
            <v>5152.1738999999998</v>
          </cell>
          <cell r="G2462">
            <v>3606.5217299999995</v>
          </cell>
          <cell r="H2462">
            <v>44062</v>
          </cell>
        </row>
        <row r="2463">
          <cell r="B2463" t="str">
            <v>I1430</v>
          </cell>
          <cell r="C2463" t="str">
            <v>Compactador Bomag 213 Pdh-4</v>
          </cell>
          <cell r="D2463" t="str">
            <v>hs</v>
          </cell>
          <cell r="E2463">
            <v>0.7</v>
          </cell>
          <cell r="F2463">
            <v>2555.2177592975204</v>
          </cell>
          <cell r="G2463">
            <v>1788.6524315082643</v>
          </cell>
          <cell r="H2463">
            <v>44062</v>
          </cell>
        </row>
        <row r="2464">
          <cell r="B2464" t="str">
            <v>I1431</v>
          </cell>
          <cell r="C2464" t="str">
            <v>Cargador Frontal Cat 938 H</v>
          </cell>
          <cell r="D2464" t="str">
            <v>hs</v>
          </cell>
          <cell r="E2464">
            <v>0.7</v>
          </cell>
          <cell r="F2464">
            <v>6905.1070816115698</v>
          </cell>
          <cell r="G2464">
            <v>4833.5749571280985</v>
          </cell>
          <cell r="H2464">
            <v>44062</v>
          </cell>
        </row>
        <row r="2465">
          <cell r="B2465" t="str">
            <v>I1432</v>
          </cell>
          <cell r="C2465" t="str">
            <v>Camión Regador Vw  17-210 - 4 X 2</v>
          </cell>
          <cell r="D2465" t="str">
            <v>hs</v>
          </cell>
          <cell r="E2465">
            <v>0.7</v>
          </cell>
          <cell r="F2465">
            <v>2717.9932066115707</v>
          </cell>
          <cell r="G2465">
            <v>1902.5952446280994</v>
          </cell>
          <cell r="H2465">
            <v>44062</v>
          </cell>
        </row>
        <row r="2466">
          <cell r="B2466" t="str">
            <v>I1016</v>
          </cell>
          <cell r="C2466" t="str">
            <v>Oficial Especializado</v>
          </cell>
          <cell r="D2466" t="str">
            <v>hs</v>
          </cell>
          <cell r="E2466">
            <v>5</v>
          </cell>
          <cell r="F2466">
            <v>609.56138389610385</v>
          </cell>
          <cell r="G2466">
            <v>3047.8069194805194</v>
          </cell>
          <cell r="H2466">
            <v>44044</v>
          </cell>
        </row>
        <row r="2467">
          <cell r="B2467" t="str">
            <v>I1017</v>
          </cell>
          <cell r="C2467" t="str">
            <v>Oficial Hormigon</v>
          </cell>
          <cell r="D2467" t="str">
            <v>hs</v>
          </cell>
          <cell r="E2467">
            <v>25</v>
          </cell>
          <cell r="F2467">
            <v>641.71653518961034</v>
          </cell>
          <cell r="G2467">
            <v>16042.913379740259</v>
          </cell>
          <cell r="H2467">
            <v>44044</v>
          </cell>
        </row>
        <row r="2468">
          <cell r="B2468" t="str">
            <v>I1018</v>
          </cell>
          <cell r="C2468" t="str">
            <v>Ayudante Hormigon</v>
          </cell>
          <cell r="D2468" t="str">
            <v>hs</v>
          </cell>
          <cell r="E2468">
            <v>25</v>
          </cell>
          <cell r="F2468">
            <v>562.29668970389594</v>
          </cell>
          <cell r="G2468">
            <v>14057.417242597399</v>
          </cell>
          <cell r="H2468">
            <v>44044</v>
          </cell>
        </row>
        <row r="2470">
          <cell r="A2470" t="str">
            <v>T1437</v>
          </cell>
          <cell r="C2470" t="str">
            <v>Cámara De 1,20 X 1,20 En Zona Via Mesa Giratoria</v>
          </cell>
          <cell r="D2470" t="str">
            <v>u</v>
          </cell>
          <cell r="G2470">
            <v>74184.834986270071</v>
          </cell>
          <cell r="H2470">
            <v>44044</v>
          </cell>
          <cell r="I2470" t="str">
            <v>00 ADICIONAL LP 22-18</v>
          </cell>
        </row>
        <row r="2471">
          <cell r="B2471" t="str">
            <v>I1019</v>
          </cell>
          <cell r="C2471" t="str">
            <v>Hormigon Elaborado H30</v>
          </cell>
          <cell r="D2471" t="str">
            <v>m3</v>
          </cell>
          <cell r="E2471">
            <v>1.1565440000000002</v>
          </cell>
          <cell r="F2471">
            <v>6320</v>
          </cell>
          <cell r="G2471">
            <v>7309.3580800000018</v>
          </cell>
          <cell r="H2471">
            <v>44044</v>
          </cell>
          <cell r="I2471" t="str">
            <v>Volumen tapa =1,36*1,36*0,07</v>
          </cell>
        </row>
        <row r="2472">
          <cell r="B2472" t="str">
            <v>I1423</v>
          </cell>
          <cell r="C2472" t="str">
            <v>Malla 15X15 8 Mm 6 X 2.40 Mts. (14,4 M2)</v>
          </cell>
          <cell r="D2472" t="str">
            <v>u</v>
          </cell>
          <cell r="E2472">
            <v>2</v>
          </cell>
          <cell r="F2472">
            <v>7549.5868</v>
          </cell>
          <cell r="G2472">
            <v>15099.1736</v>
          </cell>
          <cell r="H2472">
            <v>44044</v>
          </cell>
          <cell r="I2472">
            <v>0.12947200000000003</v>
          </cell>
        </row>
        <row r="2473">
          <cell r="B2473" t="str">
            <v>I1020</v>
          </cell>
          <cell r="C2473" t="str">
            <v>Fenolico De 25 Mm 1.22X2.44 (2,97 M2)</v>
          </cell>
          <cell r="D2473" t="str">
            <v>m2</v>
          </cell>
          <cell r="E2473">
            <v>11</v>
          </cell>
          <cell r="F2473">
            <v>842.04899999999998</v>
          </cell>
          <cell r="G2473">
            <v>9262.5390000000007</v>
          </cell>
          <cell r="H2473">
            <v>44044</v>
          </cell>
          <cell r="I2473" t="str">
            <v>Volumen 4 costados  =1,36*1,85*0,08*4</v>
          </cell>
        </row>
        <row r="2474">
          <cell r="B2474" t="str">
            <v>I1013</v>
          </cell>
          <cell r="C2474" t="str">
            <v>Tirante 3X3 Saligna Bruto</v>
          </cell>
          <cell r="D2474" t="str">
            <v>ml</v>
          </cell>
          <cell r="E2474">
            <v>55</v>
          </cell>
          <cell r="F2474">
            <v>62.024099999999997</v>
          </cell>
          <cell r="G2474">
            <v>3411.3254999999999</v>
          </cell>
          <cell r="H2474">
            <v>44044</v>
          </cell>
          <cell r="I2474">
            <v>0.80512000000000017</v>
          </cell>
        </row>
        <row r="2475">
          <cell r="B2475" t="str">
            <v>I1427</v>
          </cell>
          <cell r="C2475" t="str">
            <v>Excavadora Cat 324</v>
          </cell>
          <cell r="D2475" t="str">
            <v>hs</v>
          </cell>
          <cell r="E2475">
            <v>1</v>
          </cell>
          <cell r="F2475">
            <v>4244.7139462809919</v>
          </cell>
          <cell r="G2475">
            <v>4244.7139462809919</v>
          </cell>
          <cell r="H2475">
            <v>44062</v>
          </cell>
          <cell r="I2475" t="str">
            <v>Volumen piso =1,36*1,36*0,12</v>
          </cell>
        </row>
        <row r="2476">
          <cell r="B2476" t="str">
            <v>I1270</v>
          </cell>
          <cell r="C2476" t="str">
            <v>Retro Pala S/Ruedas Cat 416E 4X4</v>
          </cell>
          <cell r="D2476" t="str">
            <v>hs</v>
          </cell>
          <cell r="E2476">
            <v>1</v>
          </cell>
          <cell r="F2476">
            <v>1715.6024648760331</v>
          </cell>
          <cell r="G2476">
            <v>1715.6024648760331</v>
          </cell>
          <cell r="H2476">
            <v>44062</v>
          </cell>
          <cell r="I2476">
            <v>0.22195200000000004</v>
          </cell>
        </row>
        <row r="2477">
          <cell r="B2477" t="str">
            <v>I1433</v>
          </cell>
          <cell r="C2477" t="str">
            <v>Compactador Manual A Explosión Wacker</v>
          </cell>
          <cell r="D2477" t="str">
            <v>hs</v>
          </cell>
          <cell r="E2477">
            <v>1</v>
          </cell>
          <cell r="F2477">
            <v>37.826820000000005</v>
          </cell>
          <cell r="G2477">
            <v>37.826820000000005</v>
          </cell>
          <cell r="H2477">
            <v>44062</v>
          </cell>
          <cell r="I2477" t="str">
            <v>Vol total</v>
          </cell>
        </row>
        <row r="2478">
          <cell r="B2478" t="str">
            <v>I1016</v>
          </cell>
          <cell r="C2478" t="str">
            <v>Oficial Especializado</v>
          </cell>
          <cell r="D2478" t="str">
            <v>hs</v>
          </cell>
          <cell r="E2478">
            <v>3</v>
          </cell>
          <cell r="F2478">
            <v>609.56138389610385</v>
          </cell>
          <cell r="G2478">
            <v>1828.6841516883114</v>
          </cell>
          <cell r="H2478">
            <v>44044</v>
          </cell>
          <cell r="I2478">
            <v>1.1565440000000002</v>
          </cell>
        </row>
        <row r="2479">
          <cell r="B2479" t="str">
            <v>I1017</v>
          </cell>
          <cell r="C2479" t="str">
            <v>Oficial Hormigon</v>
          </cell>
          <cell r="D2479" t="str">
            <v>hs</v>
          </cell>
          <cell r="E2479">
            <v>23.130880000000005</v>
          </cell>
          <cell r="F2479">
            <v>641.71653518961034</v>
          </cell>
          <cell r="G2479">
            <v>14843.468169486658</v>
          </cell>
          <cell r="H2479">
            <v>44044</v>
          </cell>
          <cell r="I2479">
            <v>20</v>
          </cell>
        </row>
        <row r="2480">
          <cell r="B2480" t="str">
            <v>I1018</v>
          </cell>
          <cell r="C2480" t="str">
            <v>Ayudante Hormigon</v>
          </cell>
          <cell r="D2480" t="str">
            <v>hs</v>
          </cell>
          <cell r="E2480">
            <v>23.130880000000005</v>
          </cell>
          <cell r="F2480">
            <v>562.29668970389594</v>
          </cell>
          <cell r="G2480">
            <v>13006.417253938054</v>
          </cell>
          <cell r="H2480">
            <v>44044</v>
          </cell>
          <cell r="I2480">
            <v>20</v>
          </cell>
        </row>
        <row r="2481">
          <cell r="B2481" t="str">
            <v>I1503</v>
          </cell>
          <cell r="C2481" t="str">
            <v>L 2" X 1/8" X 6 Mts (2,52 Kg/Ml )</v>
          </cell>
          <cell r="D2481" t="str">
            <v>u</v>
          </cell>
          <cell r="E2481">
            <v>1</v>
          </cell>
          <cell r="F2481">
            <v>1371.9007999999999</v>
          </cell>
          <cell r="G2481">
            <v>1371.9007999999999</v>
          </cell>
          <cell r="H2481">
            <v>44044</v>
          </cell>
          <cell r="I2481" t="str">
            <v>Marco para tapa, 4,80 ml, adopto 6 ml</v>
          </cell>
        </row>
        <row r="2482">
          <cell r="B2482" t="str">
            <v>I1507</v>
          </cell>
          <cell r="C2482" t="str">
            <v>Fabricación De Estructuras Metálicas En Taller Pintado</v>
          </cell>
          <cell r="D2482" t="str">
            <v>kg</v>
          </cell>
          <cell r="E2482">
            <v>12.096</v>
          </cell>
          <cell r="F2482">
            <v>169.79375000000002</v>
          </cell>
          <cell r="G2482">
            <v>2053.8252000000002</v>
          </cell>
          <cell r="H2482">
            <v>44062</v>
          </cell>
          <cell r="I2482" t="str">
            <v>4,80 ml x 2,52 kg/ml</v>
          </cell>
        </row>
        <row r="2484">
          <cell r="A2484" t="str">
            <v>T1439</v>
          </cell>
          <cell r="C2484" t="str">
            <v xml:space="preserve"> Mortero Weber Para Colocar Baldosas (Mat)</v>
          </cell>
          <cell r="D2484" t="str">
            <v>m2</v>
          </cell>
          <cell r="G2484">
            <v>455.22596666666664</v>
          </cell>
          <cell r="H2484">
            <v>44044</v>
          </cell>
          <cell r="I2484" t="str">
            <v>91 MEZCLAS</v>
          </cell>
        </row>
        <row r="2485">
          <cell r="B2485" t="str">
            <v>I1425</v>
          </cell>
          <cell r="C2485" t="str">
            <v>Pegamento Weber Veredas Bolsa X 30 Kg</v>
          </cell>
          <cell r="D2485" t="str">
            <v>u</v>
          </cell>
          <cell r="E2485">
            <v>1.3333333333333333</v>
          </cell>
          <cell r="F2485">
            <v>322.0496</v>
          </cell>
          <cell r="G2485">
            <v>429.39946666666663</v>
          </cell>
          <cell r="H2485">
            <v>44044</v>
          </cell>
          <cell r="I2485" t="str">
            <v>30 KG RINDE 0,75 M2</v>
          </cell>
        </row>
        <row r="2486">
          <cell r="B2486" t="str">
            <v>I1001</v>
          </cell>
          <cell r="C2486" t="str">
            <v>Cemento Portland X 50 Kg</v>
          </cell>
          <cell r="D2486" t="str">
            <v>kg</v>
          </cell>
          <cell r="E2486">
            <v>2.5</v>
          </cell>
          <cell r="F2486">
            <v>10.3306</v>
          </cell>
          <cell r="G2486">
            <v>25.826500000000003</v>
          </cell>
          <cell r="H2486">
            <v>44044</v>
          </cell>
          <cell r="I2486" t="str">
            <v>500 KG/M3</v>
          </cell>
        </row>
        <row r="2488">
          <cell r="A2488" t="str">
            <v>T1440</v>
          </cell>
          <cell r="C2488" t="str">
            <v>Adicional Lp 22/2018 (En Estudio, Esperando Planos)</v>
          </cell>
          <cell r="D2488" t="str">
            <v>gl</v>
          </cell>
          <cell r="G2488">
            <v>2018527.4197710992</v>
          </cell>
          <cell r="H2488">
            <v>43854.949236111112</v>
          </cell>
          <cell r="I2488" t="str">
            <v>00 ADICIONAL ADIF</v>
          </cell>
        </row>
        <row r="2489">
          <cell r="B2489" t="str">
            <v>T1441</v>
          </cell>
          <cell r="C2489" t="str">
            <v>Platea De Hormigon Deposito De Lubricantes</v>
          </cell>
          <cell r="D2489" t="str">
            <v>gl</v>
          </cell>
          <cell r="E2489">
            <v>1</v>
          </cell>
          <cell r="F2489">
            <v>250933.58446406518</v>
          </cell>
          <cell r="G2489">
            <v>250933.58446406518</v>
          </cell>
          <cell r="H2489">
            <v>43854.949236111112</v>
          </cell>
          <cell r="I2489" t="str">
            <v>Adicional</v>
          </cell>
        </row>
        <row r="2490">
          <cell r="B2490" t="str">
            <v>T1442</v>
          </cell>
          <cell r="C2490" t="str">
            <v>Platea De Hormigon Deposito De Residuos Peligrosos</v>
          </cell>
          <cell r="D2490" t="str">
            <v>gl</v>
          </cell>
          <cell r="E2490">
            <v>1</v>
          </cell>
          <cell r="F2490">
            <v>225778.66903218182</v>
          </cell>
          <cell r="G2490">
            <v>225778.66903218182</v>
          </cell>
          <cell r="H2490">
            <v>43854.949236111112</v>
          </cell>
          <cell r="I2490" t="str">
            <v>Adicional</v>
          </cell>
        </row>
        <row r="2491">
          <cell r="B2491" t="str">
            <v>T1433</v>
          </cell>
          <cell r="C2491" t="str">
            <v>Suelo Mejorado Para Apoyo De Contenedores Espesor 0.30 M</v>
          </cell>
          <cell r="D2491" t="str">
            <v>m2</v>
          </cell>
          <cell r="E2491">
            <v>120</v>
          </cell>
          <cell r="F2491">
            <v>760.68186633246751</v>
          </cell>
          <cell r="G2491">
            <v>91281.823959896108</v>
          </cell>
          <cell r="H2491">
            <v>44044</v>
          </cell>
          <cell r="I2491" t="str">
            <v>Adicional</v>
          </cell>
        </row>
        <row r="2492">
          <cell r="B2492" t="str">
            <v>T1434</v>
          </cell>
          <cell r="C2492" t="str">
            <v>Cámara De Transicion Electrica Pva A Ape (Incompleto)</v>
          </cell>
          <cell r="D2492" t="str">
            <v>u</v>
          </cell>
          <cell r="E2492">
            <v>1</v>
          </cell>
          <cell r="F2492">
            <v>40651.610542670125</v>
          </cell>
          <cell r="G2492">
            <v>40651.610542670125</v>
          </cell>
          <cell r="H2492">
            <v>44044</v>
          </cell>
          <cell r="I2492" t="str">
            <v>Adicional</v>
          </cell>
        </row>
        <row r="2493">
          <cell r="B2493" t="str">
            <v>T1435</v>
          </cell>
          <cell r="C2493" t="str">
            <v>Entubado Canal Frente A Mesa Giratoria Caño Pead 750 Mm Incluye 2 Cabezales De Hormigon</v>
          </cell>
          <cell r="D2493" t="str">
            <v>u</v>
          </cell>
          <cell r="E2493">
            <v>1</v>
          </cell>
          <cell r="F2493">
            <v>436443.71208839386</v>
          </cell>
          <cell r="G2493">
            <v>436443.71208839386</v>
          </cell>
          <cell r="H2493">
            <v>43859.362870370373</v>
          </cell>
          <cell r="I2493" t="str">
            <v>Adicional</v>
          </cell>
        </row>
        <row r="2494">
          <cell r="B2494" t="str">
            <v>T1436</v>
          </cell>
          <cell r="C2494" t="str">
            <v xml:space="preserve">Proteccion Descarga Drenes En Canales </v>
          </cell>
          <cell r="D2494" t="str">
            <v>u</v>
          </cell>
          <cell r="E2494">
            <v>12</v>
          </cell>
          <cell r="F2494">
            <v>68755.695809279336</v>
          </cell>
          <cell r="G2494">
            <v>825068.34971135203</v>
          </cell>
          <cell r="H2494">
            <v>44044</v>
          </cell>
          <cell r="I2494" t="str">
            <v>Adicional</v>
          </cell>
        </row>
        <row r="2495">
          <cell r="B2495" t="str">
            <v>T1437</v>
          </cell>
          <cell r="C2495" t="str">
            <v>Cámara De 1,20 X 1,20 En Zona Via Mesa Giratoria</v>
          </cell>
          <cell r="D2495" t="str">
            <v>u</v>
          </cell>
          <cell r="E2495">
            <v>2</v>
          </cell>
          <cell r="F2495">
            <v>74184.834986270071</v>
          </cell>
          <cell r="G2495">
            <v>148369.66997254014</v>
          </cell>
          <cell r="H2495">
            <v>44044</v>
          </cell>
          <cell r="I2495" t="str">
            <v>Adicional</v>
          </cell>
        </row>
        <row r="2497">
          <cell r="A2497" t="str">
            <v>T1441</v>
          </cell>
          <cell r="C2497" t="str">
            <v>Platea De Hormigon Deposito De Lubricantes</v>
          </cell>
          <cell r="D2497" t="str">
            <v>gl</v>
          </cell>
          <cell r="G2497">
            <v>250933.58446406518</v>
          </cell>
          <cell r="H2497">
            <v>43854.949236111112</v>
          </cell>
          <cell r="I2497" t="str">
            <v>04 FUNDACIONES</v>
          </cell>
        </row>
        <row r="2498">
          <cell r="B2498" t="str">
            <v>I1019</v>
          </cell>
          <cell r="C2498" t="str">
            <v>Hormigon Elaborado H30</v>
          </cell>
          <cell r="D2498" t="str">
            <v>m3</v>
          </cell>
          <cell r="E2498">
            <v>17.600000000000001</v>
          </cell>
          <cell r="F2498">
            <v>6320</v>
          </cell>
          <cell r="G2498">
            <v>111232.00000000001</v>
          </cell>
          <cell r="H2498">
            <v>44044</v>
          </cell>
          <cell r="I2498" t="str">
            <v>Falta definir volumen de la platea</v>
          </cell>
        </row>
        <row r="2499">
          <cell r="B2499" t="str">
            <v>I1010</v>
          </cell>
          <cell r="C2499" t="str">
            <v>Acero  Adn420 Diam 6 Mm</v>
          </cell>
          <cell r="D2499" t="str">
            <v>ton</v>
          </cell>
          <cell r="E2499">
            <v>0.84</v>
          </cell>
          <cell r="F2499">
            <v>77383.858399999997</v>
          </cell>
          <cell r="G2499">
            <v>65002.441055999996</v>
          </cell>
          <cell r="H2499">
            <v>44044</v>
          </cell>
        </row>
        <row r="2500">
          <cell r="B2500" t="str">
            <v>I1424</v>
          </cell>
          <cell r="C2500" t="str">
            <v>Reja Para Platea</v>
          </cell>
          <cell r="D2500" t="str">
            <v>kg</v>
          </cell>
          <cell r="E2500">
            <v>408</v>
          </cell>
          <cell r="F2500">
            <v>70</v>
          </cell>
          <cell r="G2500">
            <v>28560</v>
          </cell>
          <cell r="H2500">
            <v>43854.949236111112</v>
          </cell>
        </row>
        <row r="2501">
          <cell r="B2501" t="str">
            <v>I1020</v>
          </cell>
          <cell r="C2501" t="str">
            <v>Fenolico De 25 Mm 1.22X2.44 (2,97 M2)</v>
          </cell>
          <cell r="D2501" t="str">
            <v>m2</v>
          </cell>
          <cell r="E2501">
            <v>7.96</v>
          </cell>
          <cell r="F2501">
            <v>842.04899999999998</v>
          </cell>
          <cell r="G2501">
            <v>6702.7100399999999</v>
          </cell>
          <cell r="H2501">
            <v>44044</v>
          </cell>
        </row>
        <row r="2502">
          <cell r="B2502" t="str">
            <v>I1013</v>
          </cell>
          <cell r="C2502" t="str">
            <v>Tirante 3X3 Saligna Bruto</v>
          </cell>
          <cell r="D2502" t="str">
            <v>ml</v>
          </cell>
          <cell r="E2502">
            <v>37.04</v>
          </cell>
          <cell r="F2502">
            <v>62.024099999999997</v>
          </cell>
          <cell r="G2502">
            <v>2297.372664</v>
          </cell>
          <cell r="H2502">
            <v>44044</v>
          </cell>
        </row>
        <row r="2503">
          <cell r="B2503" t="str">
            <v>I1318</v>
          </cell>
          <cell r="C2503" t="str">
            <v>Film Polietileno Nylon Negro De 2X50Mts Espesor 200 Micrones</v>
          </cell>
          <cell r="D2503" t="str">
            <v>u</v>
          </cell>
          <cell r="E2503">
            <v>0.61659999999999993</v>
          </cell>
          <cell r="F2503">
            <v>1652.0661</v>
          </cell>
          <cell r="G2503">
            <v>1018.6639572599998</v>
          </cell>
          <cell r="H2503">
            <v>44044</v>
          </cell>
        </row>
        <row r="2504">
          <cell r="B2504" t="str">
            <v>I1427</v>
          </cell>
          <cell r="C2504" t="str">
            <v>Excavadora Cat 324</v>
          </cell>
          <cell r="D2504" t="str">
            <v>hs</v>
          </cell>
          <cell r="E2504">
            <v>0</v>
          </cell>
          <cell r="F2504">
            <v>4244.7139462809919</v>
          </cell>
          <cell r="G2504">
            <v>0</v>
          </cell>
          <cell r="H2504">
            <v>44062</v>
          </cell>
        </row>
        <row r="2505">
          <cell r="B2505" t="str">
            <v>I1429</v>
          </cell>
          <cell r="C2505" t="str">
            <v>Motoniveladora Jd 670</v>
          </cell>
          <cell r="D2505" t="str">
            <v>hs</v>
          </cell>
          <cell r="E2505">
            <v>0</v>
          </cell>
          <cell r="F2505">
            <v>3292.9957902892561</v>
          </cell>
          <cell r="G2505">
            <v>0</v>
          </cell>
          <cell r="H2505">
            <v>44062</v>
          </cell>
        </row>
        <row r="2506">
          <cell r="B2506" t="str">
            <v>I1430</v>
          </cell>
          <cell r="C2506" t="str">
            <v>Compactador Bomag 213 Pdh-4</v>
          </cell>
          <cell r="D2506" t="str">
            <v>hs</v>
          </cell>
          <cell r="E2506">
            <v>0</v>
          </cell>
          <cell r="F2506">
            <v>2555.2177592975204</v>
          </cell>
          <cell r="G2506">
            <v>0</v>
          </cell>
          <cell r="H2506">
            <v>44062</v>
          </cell>
        </row>
        <row r="2507">
          <cell r="B2507" t="str">
            <v>I1431</v>
          </cell>
          <cell r="C2507" t="str">
            <v>Cargador Frontal Cat 938 H</v>
          </cell>
          <cell r="D2507" t="str">
            <v>hs</v>
          </cell>
          <cell r="E2507">
            <v>0</v>
          </cell>
          <cell r="F2507">
            <v>6905.1070816115698</v>
          </cell>
          <cell r="G2507">
            <v>0</v>
          </cell>
          <cell r="H2507">
            <v>44062</v>
          </cell>
        </row>
        <row r="2508">
          <cell r="B2508" t="str">
            <v>I1432</v>
          </cell>
          <cell r="C2508" t="str">
            <v>Camión Regador Vw  17-210 - 4 X 2</v>
          </cell>
          <cell r="D2508" t="str">
            <v>hs</v>
          </cell>
          <cell r="E2508">
            <v>0</v>
          </cell>
          <cell r="F2508">
            <v>2717.9932066115707</v>
          </cell>
          <cell r="G2508">
            <v>0</v>
          </cell>
          <cell r="H2508">
            <v>44062</v>
          </cell>
        </row>
        <row r="2509">
          <cell r="B2509" t="str">
            <v>I1428</v>
          </cell>
          <cell r="C2509" t="str">
            <v>Camión Volcador  Fiat Trakker 6X4 - 380 T38</v>
          </cell>
          <cell r="D2509" t="str">
            <v>hs</v>
          </cell>
          <cell r="E2509">
            <v>0</v>
          </cell>
          <cell r="F2509">
            <v>5152.1738999999998</v>
          </cell>
          <cell r="G2509">
            <v>0</v>
          </cell>
          <cell r="H2509">
            <v>44062</v>
          </cell>
        </row>
        <row r="2510">
          <cell r="B2510" t="str">
            <v>I1016</v>
          </cell>
          <cell r="C2510" t="str">
            <v>Oficial Especializado</v>
          </cell>
          <cell r="D2510" t="str">
            <v>hs</v>
          </cell>
          <cell r="E2510">
            <v>0</v>
          </cell>
          <cell r="F2510">
            <v>609.56138389610385</v>
          </cell>
          <cell r="G2510">
            <v>0</v>
          </cell>
          <cell r="H2510">
            <v>44044</v>
          </cell>
        </row>
        <row r="2511">
          <cell r="B2511" t="str">
            <v>I1017</v>
          </cell>
          <cell r="C2511" t="str">
            <v>Oficial Hormigon</v>
          </cell>
          <cell r="D2511" t="str">
            <v>hs</v>
          </cell>
          <cell r="E2511">
            <v>30</v>
          </cell>
          <cell r="F2511">
            <v>641.71653518961034</v>
          </cell>
          <cell r="G2511">
            <v>19251.496055688309</v>
          </cell>
          <cell r="H2511">
            <v>44044</v>
          </cell>
        </row>
        <row r="2512">
          <cell r="B2512" t="str">
            <v>I1018</v>
          </cell>
          <cell r="C2512" t="str">
            <v>Ayudante Hormigon</v>
          </cell>
          <cell r="D2512" t="str">
            <v>hs</v>
          </cell>
          <cell r="E2512">
            <v>30</v>
          </cell>
          <cell r="F2512">
            <v>562.29668970389594</v>
          </cell>
          <cell r="G2512">
            <v>16868.900691116876</v>
          </cell>
          <cell r="H2512">
            <v>44044</v>
          </cell>
        </row>
        <row r="2514">
          <cell r="A2514" t="str">
            <v>T1442</v>
          </cell>
          <cell r="C2514" t="str">
            <v>Platea De Hormigon Deposito De Residuos Peligrosos</v>
          </cell>
          <cell r="D2514" t="str">
            <v>gl</v>
          </cell>
          <cell r="G2514">
            <v>225778.66903218182</v>
          </cell>
          <cell r="H2514">
            <v>43854.949236111112</v>
          </cell>
          <cell r="I2514" t="str">
            <v>04 FUNDACIONES</v>
          </cell>
        </row>
        <row r="2515">
          <cell r="B2515" t="str">
            <v>I1019</v>
          </cell>
          <cell r="C2515" t="str">
            <v>Hormigon Elaborado H30</v>
          </cell>
          <cell r="D2515" t="str">
            <v>m3</v>
          </cell>
          <cell r="E2515">
            <v>16.5</v>
          </cell>
          <cell r="F2515">
            <v>6320</v>
          </cell>
          <cell r="G2515">
            <v>104280</v>
          </cell>
          <cell r="H2515">
            <v>44044</v>
          </cell>
          <cell r="I2515" t="str">
            <v>Falta definir volumen de la platea</v>
          </cell>
        </row>
        <row r="2516">
          <cell r="B2516" t="str">
            <v>I1010</v>
          </cell>
          <cell r="C2516" t="str">
            <v>Acero  Adn420 Diam 6 Mm</v>
          </cell>
          <cell r="D2516" t="str">
            <v>ton</v>
          </cell>
          <cell r="E2516">
            <v>0.79</v>
          </cell>
          <cell r="F2516">
            <v>77383.858399999997</v>
          </cell>
          <cell r="G2516">
            <v>61133.248136000002</v>
          </cell>
          <cell r="H2516">
            <v>44044</v>
          </cell>
        </row>
        <row r="2517">
          <cell r="B2517" t="str">
            <v>I1424</v>
          </cell>
          <cell r="C2517" t="str">
            <v>Reja Para Platea</v>
          </cell>
          <cell r="D2517" t="str">
            <v>kg</v>
          </cell>
          <cell r="E2517">
            <v>272</v>
          </cell>
          <cell r="F2517">
            <v>70</v>
          </cell>
          <cell r="G2517">
            <v>19040</v>
          </cell>
          <cell r="H2517">
            <v>43854.949236111112</v>
          </cell>
        </row>
        <row r="2518">
          <cell r="B2518" t="str">
            <v>I1020</v>
          </cell>
          <cell r="C2518" t="str">
            <v>Fenolico De 25 Mm 1.22X2.44 (2,97 M2)</v>
          </cell>
          <cell r="D2518" t="str">
            <v>m2</v>
          </cell>
          <cell r="E2518">
            <v>6.72</v>
          </cell>
          <cell r="F2518">
            <v>842.04899999999998</v>
          </cell>
          <cell r="G2518">
            <v>5658.5692799999997</v>
          </cell>
          <cell r="H2518">
            <v>44044</v>
          </cell>
        </row>
        <row r="2519">
          <cell r="B2519" t="str">
            <v>I1013</v>
          </cell>
          <cell r="C2519" t="str">
            <v>Tirante 3X3 Saligna Bruto</v>
          </cell>
          <cell r="D2519" t="str">
            <v>ml</v>
          </cell>
          <cell r="E2519">
            <v>31.74</v>
          </cell>
          <cell r="F2519">
            <v>62.024099999999997</v>
          </cell>
          <cell r="G2519">
            <v>1968.6449339999999</v>
          </cell>
          <cell r="H2519">
            <v>44044</v>
          </cell>
        </row>
        <row r="2520">
          <cell r="B2520" t="str">
            <v>I1318</v>
          </cell>
          <cell r="C2520" t="str">
            <v>Film Polietileno Nylon Negro De 2X50Mts Espesor 200 Micrones</v>
          </cell>
          <cell r="D2520" t="str">
            <v>u</v>
          </cell>
          <cell r="E2520">
            <v>0.57600000000000007</v>
          </cell>
          <cell r="F2520">
            <v>1652.0661</v>
          </cell>
          <cell r="G2520">
            <v>951.5900736000001</v>
          </cell>
          <cell r="H2520">
            <v>44044</v>
          </cell>
        </row>
        <row r="2521">
          <cell r="B2521" t="str">
            <v>I1427</v>
          </cell>
          <cell r="C2521" t="str">
            <v>Excavadora Cat 324</v>
          </cell>
          <cell r="D2521" t="str">
            <v>hs</v>
          </cell>
          <cell r="E2521">
            <v>0</v>
          </cell>
          <cell r="F2521">
            <v>4244.7139462809919</v>
          </cell>
          <cell r="G2521">
            <v>0</v>
          </cell>
          <cell r="H2521">
            <v>44062</v>
          </cell>
        </row>
        <row r="2522">
          <cell r="B2522" t="str">
            <v>I1429</v>
          </cell>
          <cell r="C2522" t="str">
            <v>Motoniveladora Jd 670</v>
          </cell>
          <cell r="D2522" t="str">
            <v>hs</v>
          </cell>
          <cell r="E2522">
            <v>0</v>
          </cell>
          <cell r="F2522">
            <v>3292.9957902892561</v>
          </cell>
          <cell r="G2522">
            <v>0</v>
          </cell>
          <cell r="H2522">
            <v>44062</v>
          </cell>
        </row>
        <row r="2523">
          <cell r="B2523" t="str">
            <v>I1430</v>
          </cell>
          <cell r="C2523" t="str">
            <v>Compactador Bomag 213 Pdh-4</v>
          </cell>
          <cell r="D2523" t="str">
            <v>hs</v>
          </cell>
          <cell r="E2523">
            <v>0</v>
          </cell>
          <cell r="F2523">
            <v>2555.2177592975204</v>
          </cell>
          <cell r="G2523">
            <v>0</v>
          </cell>
          <cell r="H2523">
            <v>44062</v>
          </cell>
        </row>
        <row r="2524">
          <cell r="B2524" t="str">
            <v>I1431</v>
          </cell>
          <cell r="C2524" t="str">
            <v>Cargador Frontal Cat 938 H</v>
          </cell>
          <cell r="D2524" t="str">
            <v>hs</v>
          </cell>
          <cell r="E2524">
            <v>0</v>
          </cell>
          <cell r="F2524">
            <v>6905.1070816115698</v>
          </cell>
          <cell r="G2524">
            <v>0</v>
          </cell>
          <cell r="H2524">
            <v>44062</v>
          </cell>
        </row>
        <row r="2525">
          <cell r="B2525" t="str">
            <v>I1432</v>
          </cell>
          <cell r="C2525" t="str">
            <v>Camión Regador Vw  17-210 - 4 X 2</v>
          </cell>
          <cell r="D2525" t="str">
            <v>hs</v>
          </cell>
          <cell r="E2525">
            <v>0</v>
          </cell>
          <cell r="F2525">
            <v>2717.9932066115707</v>
          </cell>
          <cell r="G2525">
            <v>0</v>
          </cell>
          <cell r="H2525">
            <v>44062</v>
          </cell>
        </row>
        <row r="2526">
          <cell r="B2526" t="str">
            <v>I1428</v>
          </cell>
          <cell r="C2526" t="str">
            <v>Camión Volcador  Fiat Trakker 6X4 - 380 T38</v>
          </cell>
          <cell r="D2526" t="str">
            <v>hs</v>
          </cell>
          <cell r="E2526">
            <v>0</v>
          </cell>
          <cell r="F2526">
            <v>5152.1738999999998</v>
          </cell>
          <cell r="G2526">
            <v>0</v>
          </cell>
          <cell r="H2526">
            <v>44062</v>
          </cell>
        </row>
        <row r="2527">
          <cell r="B2527" t="str">
            <v>I1016</v>
          </cell>
          <cell r="C2527" t="str">
            <v>Oficial Especializado</v>
          </cell>
          <cell r="D2527" t="str">
            <v>hs</v>
          </cell>
          <cell r="E2527">
            <v>0</v>
          </cell>
          <cell r="F2527">
            <v>609.56138389610385</v>
          </cell>
          <cell r="G2527">
            <v>0</v>
          </cell>
          <cell r="H2527">
            <v>44044</v>
          </cell>
        </row>
        <row r="2528">
          <cell r="B2528" t="str">
            <v>I1017</v>
          </cell>
          <cell r="C2528" t="str">
            <v>Oficial Hormigon</v>
          </cell>
          <cell r="D2528" t="str">
            <v>hs</v>
          </cell>
          <cell r="E2528">
            <v>30</v>
          </cell>
          <cell r="F2528">
            <v>641.71653518961034</v>
          </cell>
          <cell r="G2528">
            <v>19251.496055688309</v>
          </cell>
          <cell r="H2528">
            <v>44044</v>
          </cell>
        </row>
        <row r="2529">
          <cell r="B2529" t="str">
            <v>I1018</v>
          </cell>
          <cell r="C2529" t="str">
            <v>Ayudante Hormigon</v>
          </cell>
          <cell r="D2529" t="str">
            <v>hs</v>
          </cell>
          <cell r="E2529">
            <v>24</v>
          </cell>
          <cell r="F2529">
            <v>562.29668970389594</v>
          </cell>
          <cell r="G2529">
            <v>13495.120552893502</v>
          </cell>
          <cell r="H2529">
            <v>44044</v>
          </cell>
        </row>
        <row r="2531">
          <cell r="A2531" t="str">
            <v>T1443</v>
          </cell>
          <cell r="C2531" t="str">
            <v>Relleno Con Rdc Bombeado (Parametrizar)</v>
          </cell>
          <cell r="D2531" t="str">
            <v>m3</v>
          </cell>
          <cell r="G2531">
            <v>7620.2412754562765</v>
          </cell>
          <cell r="H2531">
            <v>43952</v>
          </cell>
          <cell r="I2531" t="str">
            <v>05 ESTRUCTURAS RESISTENTES</v>
          </cell>
        </row>
        <row r="2532">
          <cell r="B2532" t="str">
            <v>I1434</v>
          </cell>
          <cell r="C2532" t="str">
            <v>Rdc 3</v>
          </cell>
          <cell r="D2532" t="str">
            <v>m3</v>
          </cell>
          <cell r="E2532">
            <v>1</v>
          </cell>
          <cell r="F2532">
            <v>5060</v>
          </cell>
          <cell r="G2532">
            <v>5060</v>
          </cell>
          <cell r="H2532">
            <v>43952</v>
          </cell>
          <cell r="I2532" t="str">
            <v>parametrizar</v>
          </cell>
        </row>
        <row r="2533">
          <cell r="B2533" t="str">
            <v>I1016</v>
          </cell>
          <cell r="C2533" t="str">
            <v>Oficial Especializado</v>
          </cell>
          <cell r="D2533" t="str">
            <v>hs</v>
          </cell>
          <cell r="E2533">
            <v>1</v>
          </cell>
          <cell r="F2533">
            <v>609.56138389610385</v>
          </cell>
          <cell r="G2533">
            <v>609.56138389610385</v>
          </cell>
          <cell r="H2533">
            <v>44044</v>
          </cell>
          <cell r="I2533" t="str">
            <v>parametrizar</v>
          </cell>
        </row>
        <row r="2534">
          <cell r="B2534" t="str">
            <v>I1017</v>
          </cell>
          <cell r="C2534" t="str">
            <v>Oficial Hormigon</v>
          </cell>
          <cell r="D2534" t="str">
            <v>hs</v>
          </cell>
          <cell r="E2534">
            <v>1</v>
          </cell>
          <cell r="F2534">
            <v>641.71653518961034</v>
          </cell>
          <cell r="G2534">
            <v>641.71653518961034</v>
          </cell>
          <cell r="H2534">
            <v>44044</v>
          </cell>
          <cell r="I2534" t="str">
            <v>parametrizar</v>
          </cell>
        </row>
        <row r="2535">
          <cell r="B2535" t="str">
            <v>I1018</v>
          </cell>
          <cell r="C2535" t="str">
            <v>Ayudante Hormigon</v>
          </cell>
          <cell r="D2535" t="str">
            <v>hs</v>
          </cell>
          <cell r="E2535">
            <v>1</v>
          </cell>
          <cell r="F2535">
            <v>562.29668970389594</v>
          </cell>
          <cell r="G2535">
            <v>562.29668970389594</v>
          </cell>
          <cell r="H2535">
            <v>44044</v>
          </cell>
          <cell r="I2535" t="str">
            <v>parametrizar</v>
          </cell>
        </row>
        <row r="2536">
          <cell r="B2536" t="str">
            <v>I1314</v>
          </cell>
          <cell r="C2536" t="str">
            <v>Servicio De Bombeo</v>
          </cell>
          <cell r="D2536" t="str">
            <v>m3</v>
          </cell>
          <cell r="E2536">
            <v>1</v>
          </cell>
          <cell r="F2536">
            <v>280</v>
          </cell>
          <cell r="G2536">
            <v>280</v>
          </cell>
          <cell r="H2536">
            <v>44044</v>
          </cell>
          <cell r="I2536" t="str">
            <v>parametrizar</v>
          </cell>
        </row>
        <row r="2537">
          <cell r="B2537" t="str">
            <v>I1315</v>
          </cell>
          <cell r="C2537" t="str">
            <v>Traslado De Bomba</v>
          </cell>
          <cell r="D2537" t="str">
            <v>u</v>
          </cell>
          <cell r="E2537">
            <v>1.6666666666666666E-2</v>
          </cell>
          <cell r="F2537">
            <v>28000</v>
          </cell>
          <cell r="G2537">
            <v>466.66666666666669</v>
          </cell>
          <cell r="H2537">
            <v>44044</v>
          </cell>
          <cell r="I2537" t="str">
            <v>parametrizar</v>
          </cell>
        </row>
        <row r="2539">
          <cell r="A2539" t="str">
            <v>T1444</v>
          </cell>
          <cell r="C2539" t="str">
            <v>Encofrado Lateral De Anden, Armado Y Desarmado (110 M2 De Encofrado)</v>
          </cell>
          <cell r="D2539" t="str">
            <v>gl</v>
          </cell>
          <cell r="G2539">
            <v>138153.37068202597</v>
          </cell>
          <cell r="H2539">
            <v>44044</v>
          </cell>
          <cell r="I2539" t="str">
            <v>05 ESTRUCTURAS RESISTENTES</v>
          </cell>
        </row>
        <row r="2540">
          <cell r="B2540" t="str">
            <v>I1016</v>
          </cell>
          <cell r="C2540" t="str">
            <v>Oficial Especializado</v>
          </cell>
          <cell r="D2540" t="str">
            <v>hs</v>
          </cell>
          <cell r="E2540">
            <v>30.666666666666668</v>
          </cell>
          <cell r="F2540">
            <v>609.56138389610385</v>
          </cell>
          <cell r="G2540">
            <v>18693.215772813852</v>
          </cell>
          <cell r="H2540">
            <v>44044</v>
          </cell>
          <cell r="I2540" t="str">
            <v>220 ml de anden de h = 50 cm, 110 m2 de encofrado</v>
          </cell>
        </row>
        <row r="2541">
          <cell r="B2541" t="str">
            <v>I1004</v>
          </cell>
          <cell r="C2541" t="str">
            <v>Oficial</v>
          </cell>
          <cell r="D2541" t="str">
            <v>hs</v>
          </cell>
          <cell r="E2541">
            <v>61.333333333333336</v>
          </cell>
          <cell r="F2541">
            <v>534.76377932467528</v>
          </cell>
          <cell r="G2541">
            <v>32798.845131913418</v>
          </cell>
          <cell r="H2541">
            <v>44044</v>
          </cell>
          <cell r="I2541" t="str">
            <v>184 hs hombre para 220 m2</v>
          </cell>
        </row>
        <row r="2542">
          <cell r="B2542" t="str">
            <v>I1005</v>
          </cell>
          <cell r="C2542" t="str">
            <v>Ayudante</v>
          </cell>
          <cell r="D2542" t="str">
            <v>hs</v>
          </cell>
          <cell r="E2542">
            <v>92</v>
          </cell>
          <cell r="F2542">
            <v>468.58057475324659</v>
          </cell>
          <cell r="G2542">
            <v>43109.412877298688</v>
          </cell>
          <cell r="H2542">
            <v>44044</v>
          </cell>
        </row>
        <row r="2543">
          <cell r="B2543" t="str">
            <v>I1435</v>
          </cell>
          <cell r="C2543" t="str">
            <v>Fenolico De 25 Mm 1.22X2.44 (2,97 M2)</v>
          </cell>
          <cell r="D2543" t="str">
            <v>m2</v>
          </cell>
          <cell r="E2543">
            <v>27.5</v>
          </cell>
          <cell r="F2543">
            <v>336.97859999999997</v>
          </cell>
          <cell r="G2543">
            <v>9266.9114999999983</v>
          </cell>
          <cell r="H2543">
            <v>44044</v>
          </cell>
          <cell r="I2543" t="str">
            <v>110 x 25%</v>
          </cell>
        </row>
        <row r="2544">
          <cell r="B2544" t="str">
            <v>I1013</v>
          </cell>
          <cell r="C2544" t="str">
            <v>Tirante 3X3 Saligna Bruto</v>
          </cell>
          <cell r="D2544" t="str">
            <v>ml</v>
          </cell>
          <cell r="E2544">
            <v>44</v>
          </cell>
          <cell r="F2544">
            <v>62.024099999999997</v>
          </cell>
          <cell r="G2544">
            <v>2729.0603999999998</v>
          </cell>
          <cell r="H2544">
            <v>44044</v>
          </cell>
          <cell r="I2544" t="str">
            <v>2 ml por  220 ml x 10%</v>
          </cell>
        </row>
        <row r="2545">
          <cell r="B2545" t="str">
            <v>I1012</v>
          </cell>
          <cell r="C2545" t="str">
            <v>Tabla De 1" Saligna Bruto</v>
          </cell>
          <cell r="D2545" t="str">
            <v>m2</v>
          </cell>
          <cell r="E2545">
            <v>110</v>
          </cell>
          <cell r="F2545">
            <v>240.4408</v>
          </cell>
          <cell r="G2545">
            <v>26448.488000000001</v>
          </cell>
          <cell r="H2545">
            <v>44044</v>
          </cell>
          <cell r="I2545" t="str">
            <v>2 tablas de 1m por 220 ml x 25%</v>
          </cell>
        </row>
        <row r="2546">
          <cell r="B2546" t="str">
            <v>I1015</v>
          </cell>
          <cell r="C2546" t="str">
            <v>Clavos De 2"</v>
          </cell>
          <cell r="D2546" t="str">
            <v>kg</v>
          </cell>
          <cell r="E2546">
            <v>30</v>
          </cell>
          <cell r="F2546">
            <v>170.24789999999999</v>
          </cell>
          <cell r="G2546">
            <v>5107.4369999999999</v>
          </cell>
          <cell r="H2546">
            <v>44044</v>
          </cell>
        </row>
        <row r="2548">
          <cell r="A2548" t="str">
            <v>T1445</v>
          </cell>
          <cell r="C2548" t="str">
            <v>Encofrado Lateral De Anden, Armado Y Desarmado</v>
          </cell>
          <cell r="D2548" t="str">
            <v>m2</v>
          </cell>
          <cell r="G2548">
            <v>1255.9397334729633</v>
          </cell>
          <cell r="H2548">
            <v>44044</v>
          </cell>
          <cell r="I2548" t="str">
            <v>05 ESTRUCTURAS RESISTENTES</v>
          </cell>
        </row>
        <row r="2549">
          <cell r="B2549" t="str">
            <v>I1016</v>
          </cell>
          <cell r="C2549" t="str">
            <v>Oficial Especializado</v>
          </cell>
          <cell r="D2549" t="str">
            <v>hs</v>
          </cell>
          <cell r="E2549">
            <v>0.27878787878787881</v>
          </cell>
          <cell r="F2549">
            <v>609.56138389610385</v>
          </cell>
          <cell r="G2549">
            <v>169.93832520739866</v>
          </cell>
          <cell r="H2549">
            <v>44044</v>
          </cell>
          <cell r="I2549" t="str">
            <v>220 ml de anden de h = 50 cm, 110 m2 de encofrado / 110</v>
          </cell>
        </row>
        <row r="2550">
          <cell r="B2550" t="str">
            <v>I1004</v>
          </cell>
          <cell r="C2550" t="str">
            <v>Oficial</v>
          </cell>
          <cell r="D2550" t="str">
            <v>hs</v>
          </cell>
          <cell r="E2550">
            <v>0.55757575757575761</v>
          </cell>
          <cell r="F2550">
            <v>534.76377932467528</v>
          </cell>
          <cell r="G2550">
            <v>298.17131938103108</v>
          </cell>
          <cell r="H2550">
            <v>44044</v>
          </cell>
          <cell r="I2550" t="str">
            <v>184 hs hombre para 220 m2 / 110</v>
          </cell>
        </row>
        <row r="2551">
          <cell r="B2551" t="str">
            <v>I1005</v>
          </cell>
          <cell r="C2551" t="str">
            <v>Ayudante</v>
          </cell>
          <cell r="D2551" t="str">
            <v>hs</v>
          </cell>
          <cell r="E2551">
            <v>0.83636363636363631</v>
          </cell>
          <cell r="F2551">
            <v>468.58057475324659</v>
          </cell>
          <cell r="G2551">
            <v>391.90375342998806</v>
          </cell>
          <cell r="H2551">
            <v>44044</v>
          </cell>
          <cell r="I2551" t="str">
            <v xml:space="preserve"> 92 / 110</v>
          </cell>
        </row>
        <row r="2552">
          <cell r="B2552" t="str">
            <v>I1435</v>
          </cell>
          <cell r="C2552" t="str">
            <v>Fenolico De 25 Mm 1.22X2.44 (2,97 M2)</v>
          </cell>
          <cell r="D2552" t="str">
            <v>m2</v>
          </cell>
          <cell r="E2552">
            <v>0.25</v>
          </cell>
          <cell r="F2552">
            <v>336.97859999999997</v>
          </cell>
          <cell r="G2552">
            <v>84.244649999999993</v>
          </cell>
          <cell r="H2552">
            <v>44044</v>
          </cell>
          <cell r="I2552" t="str">
            <v>110 x 25% / 110</v>
          </cell>
        </row>
        <row r="2553">
          <cell r="B2553" t="str">
            <v>I1013</v>
          </cell>
          <cell r="C2553" t="str">
            <v>Tirante 3X3 Saligna Bruto</v>
          </cell>
          <cell r="D2553" t="str">
            <v>ml</v>
          </cell>
          <cell r="E2553">
            <v>0.4</v>
          </cell>
          <cell r="F2553">
            <v>62.024099999999997</v>
          </cell>
          <cell r="G2553">
            <v>24.809640000000002</v>
          </cell>
          <cell r="H2553">
            <v>44044</v>
          </cell>
          <cell r="I2553" t="str">
            <v>2 ml por  220 ml x 10% / 110</v>
          </cell>
        </row>
        <row r="2554">
          <cell r="B2554" t="str">
            <v>I1012</v>
          </cell>
          <cell r="C2554" t="str">
            <v>Tabla De 1" Saligna Bruto</v>
          </cell>
          <cell r="D2554" t="str">
            <v>m2</v>
          </cell>
          <cell r="E2554">
            <v>1</v>
          </cell>
          <cell r="F2554">
            <v>240.4408</v>
          </cell>
          <cell r="G2554">
            <v>240.4408</v>
          </cell>
          <cell r="H2554">
            <v>44044</v>
          </cell>
          <cell r="I2554" t="str">
            <v>2 tablas de 1m por 220 ml x 25% / 110</v>
          </cell>
        </row>
        <row r="2555">
          <cell r="B2555" t="str">
            <v>I1015</v>
          </cell>
          <cell r="C2555" t="str">
            <v>Clavos De 2"</v>
          </cell>
          <cell r="D2555" t="str">
            <v>kg</v>
          </cell>
          <cell r="E2555">
            <v>0.27272727272727271</v>
          </cell>
          <cell r="F2555">
            <v>170.24789999999999</v>
          </cell>
          <cell r="G2555">
            <v>46.431245454545447</v>
          </cell>
          <cell r="H2555">
            <v>44044</v>
          </cell>
        </row>
        <row r="2557">
          <cell r="A2557" t="str">
            <v>T1446</v>
          </cell>
          <cell r="C2557" t="str">
            <v>Platea De Anden Con Borde De Anden, Esp 12 Cm, H30, Fi 8 Cada 15 Ancho Y Fi 6 Cada 25 Largo (1210 M2 De Andén)</v>
          </cell>
          <cell r="D2557" t="str">
            <v>gl</v>
          </cell>
          <cell r="G2557">
            <v>3896483.4823456951</v>
          </cell>
          <cell r="H2557">
            <v>44044</v>
          </cell>
          <cell r="I2557" t="str">
            <v>05 ESTRUCTURAS RESISTENTES</v>
          </cell>
        </row>
        <row r="2558">
          <cell r="B2558" t="str">
            <v>I1019</v>
          </cell>
          <cell r="C2558" t="str">
            <v>Hormigon Elaborado H30</v>
          </cell>
          <cell r="D2558" t="str">
            <v>m3</v>
          </cell>
          <cell r="E2558">
            <v>145.19999999999999</v>
          </cell>
          <cell r="F2558">
            <v>6320</v>
          </cell>
          <cell r="G2558">
            <v>917663.99999999988</v>
          </cell>
          <cell r="H2558">
            <v>44044</v>
          </cell>
          <cell r="I2558" t="str">
            <v>5,5 X 220 X 0,12</v>
          </cell>
        </row>
        <row r="2559">
          <cell r="B2559" t="str">
            <v>I1315</v>
          </cell>
          <cell r="C2559" t="str">
            <v>Traslado De Bomba</v>
          </cell>
          <cell r="D2559" t="str">
            <v>u</v>
          </cell>
          <cell r="E2559">
            <v>3</v>
          </cell>
          <cell r="F2559">
            <v>28000</v>
          </cell>
          <cell r="G2559">
            <v>84000</v>
          </cell>
          <cell r="H2559">
            <v>44044</v>
          </cell>
        </row>
        <row r="2560">
          <cell r="B2560" t="str">
            <v>I1314</v>
          </cell>
          <cell r="C2560" t="str">
            <v>Servicio De Bombeo</v>
          </cell>
          <cell r="D2560" t="str">
            <v>m3</v>
          </cell>
          <cell r="E2560">
            <v>145.19999999999999</v>
          </cell>
          <cell r="F2560">
            <v>280</v>
          </cell>
          <cell r="G2560">
            <v>40656</v>
          </cell>
          <cell r="H2560">
            <v>44044</v>
          </cell>
        </row>
        <row r="2561">
          <cell r="B2561" t="str">
            <v>I1010</v>
          </cell>
          <cell r="C2561" t="str">
            <v>Acero  Adn420 Diam 6 Mm</v>
          </cell>
          <cell r="D2561" t="str">
            <v>ton</v>
          </cell>
          <cell r="E2561">
            <v>1.2698399999999999</v>
          </cell>
          <cell r="F2561">
            <v>77383.858399999997</v>
          </cell>
          <cell r="G2561">
            <v>98265.11875065598</v>
          </cell>
          <cell r="H2561">
            <v>44044</v>
          </cell>
          <cell r="I2561" t="str">
            <v xml:space="preserve">26 BARRAS X 220 ML </v>
          </cell>
        </row>
        <row r="2562">
          <cell r="B2562" t="str">
            <v>I1039</v>
          </cell>
          <cell r="C2562" t="str">
            <v>Acero  Adn420 Diam 8 Mm</v>
          </cell>
          <cell r="D2562" t="str">
            <v>ton</v>
          </cell>
          <cell r="E2562">
            <v>3.5550000000000002</v>
          </cell>
          <cell r="F2562">
            <v>78333.353600000002</v>
          </cell>
          <cell r="G2562">
            <v>278475.072048</v>
          </cell>
          <cell r="H2562">
            <v>44044</v>
          </cell>
          <cell r="I2562" t="str">
            <v>1500 BARRAS X 6 ML</v>
          </cell>
        </row>
        <row r="2563">
          <cell r="B2563" t="str">
            <v>I1020</v>
          </cell>
          <cell r="C2563" t="str">
            <v>Fenolico De 25 Mm 1.22X2.44 (2,97 M2)</v>
          </cell>
          <cell r="D2563" t="str">
            <v>m2</v>
          </cell>
          <cell r="E2563">
            <v>27.5</v>
          </cell>
          <cell r="F2563">
            <v>842.04899999999998</v>
          </cell>
          <cell r="G2563">
            <v>23156.3475</v>
          </cell>
          <cell r="H2563">
            <v>44044</v>
          </cell>
          <cell r="I2563" t="str">
            <v>0,5 X 220 X 25%</v>
          </cell>
        </row>
        <row r="2564">
          <cell r="B2564" t="str">
            <v>I1016</v>
          </cell>
          <cell r="C2564" t="str">
            <v>Oficial Especializado</v>
          </cell>
          <cell r="D2564" t="str">
            <v>hs</v>
          </cell>
          <cell r="E2564">
            <v>677.59999999999991</v>
          </cell>
          <cell r="F2564">
            <v>609.56138389610385</v>
          </cell>
          <cell r="G2564">
            <v>413038.7937279999</v>
          </cell>
          <cell r="H2564">
            <v>44044</v>
          </cell>
          <cell r="I2564" t="str">
            <v>28 HS X M3 EN TOTAL</v>
          </cell>
        </row>
        <row r="2565">
          <cell r="B2565" t="str">
            <v>I1017</v>
          </cell>
          <cell r="C2565" t="str">
            <v>Oficial Hormigon</v>
          </cell>
          <cell r="D2565" t="str">
            <v>hs</v>
          </cell>
          <cell r="E2565">
            <v>1355.1999999999998</v>
          </cell>
          <cell r="F2565">
            <v>641.71653518961034</v>
          </cell>
          <cell r="G2565">
            <v>869654.24848895986</v>
          </cell>
          <cell r="H2565">
            <v>44044</v>
          </cell>
          <cell r="I2565">
            <v>4065.5999999999995</v>
          </cell>
        </row>
        <row r="2566">
          <cell r="B2566" t="str">
            <v>I1018</v>
          </cell>
          <cell r="C2566" t="str">
            <v>Ayudante Hormigon</v>
          </cell>
          <cell r="D2566" t="str">
            <v>hs</v>
          </cell>
          <cell r="E2566">
            <v>2032.7999999999997</v>
          </cell>
          <cell r="F2566">
            <v>562.29668970389594</v>
          </cell>
          <cell r="G2566">
            <v>1143036.7108300794</v>
          </cell>
          <cell r="H2566">
            <v>44044</v>
          </cell>
        </row>
        <row r="2567">
          <cell r="B2567" t="str">
            <v>I1014</v>
          </cell>
          <cell r="C2567" t="str">
            <v>Alambre Negro Recocido N 16</v>
          </cell>
          <cell r="D2567" t="str">
            <v>kg</v>
          </cell>
          <cell r="E2567">
            <v>90</v>
          </cell>
          <cell r="F2567">
            <v>260.3306</v>
          </cell>
          <cell r="G2567">
            <v>23429.754000000001</v>
          </cell>
          <cell r="H2567">
            <v>44044</v>
          </cell>
          <cell r="I2567" t="str">
            <v>0,6 KG/M3</v>
          </cell>
        </row>
        <row r="2568">
          <cell r="B2568" t="str">
            <v>I1015</v>
          </cell>
          <cell r="C2568" t="str">
            <v>Clavos De 2"</v>
          </cell>
          <cell r="D2568" t="str">
            <v>kg</v>
          </cell>
          <cell r="E2568">
            <v>30</v>
          </cell>
          <cell r="F2568">
            <v>170.24789999999999</v>
          </cell>
          <cell r="G2568">
            <v>5107.4369999999999</v>
          </cell>
          <cell r="H2568">
            <v>44044</v>
          </cell>
        </row>
        <row r="2570">
          <cell r="A2570" t="str">
            <v>T1447</v>
          </cell>
          <cell r="C2570" t="str">
            <v>Platea De Anden Con Borde De Anden, Esp 12 Cm, H30, Fi 8 Cada 15 Ancho Y Fi 6 Cada 25 Largo (1210 M2 De Andén)</v>
          </cell>
          <cell r="D2570" t="str">
            <v>m2</v>
          </cell>
          <cell r="G2570">
            <v>3220.2342829303266</v>
          </cell>
          <cell r="H2570">
            <v>44044</v>
          </cell>
          <cell r="I2570" t="str">
            <v>05 ESTRUCTURAS RESISTENTES</v>
          </cell>
        </row>
        <row r="2571">
          <cell r="B2571" t="str">
            <v>T1446</v>
          </cell>
          <cell r="C2571" t="str">
            <v>Platea De Anden Con Borde De Anden, Esp 12 Cm, H30, Fi 8 Cada 15 Ancho Y Fi 6 Cada 25 Largo (1210 M2 De Andén)</v>
          </cell>
          <cell r="D2571" t="str">
            <v>gl</v>
          </cell>
          <cell r="E2571">
            <v>8.2644628099173552E-4</v>
          </cell>
          <cell r="F2571">
            <v>3896483.4823456951</v>
          </cell>
          <cell r="G2571">
            <v>3220.2342829303266</v>
          </cell>
          <cell r="H2571">
            <v>44044</v>
          </cell>
          <cell r="I2571" t="str">
            <v>T1446 /1210 M2</v>
          </cell>
        </row>
        <row r="2573">
          <cell r="A2573" t="str">
            <v>T1448</v>
          </cell>
          <cell r="C2573" t="str">
            <v>Platea De Anden Con Borde De Anden, Esp 12 Cm, H30, Fi 8 Cada 15 Ancho Y Fi 6 Cada 25 Largo (1210 M2 De Andén, 145,2 M3)</v>
          </cell>
          <cell r="D2573" t="str">
            <v>m3</v>
          </cell>
          <cell r="G2573">
            <v>26835.285691086054</v>
          </cell>
          <cell r="H2573">
            <v>44044</v>
          </cell>
          <cell r="I2573" t="str">
            <v>05 ESTRUCTURAS RESISTENTES</v>
          </cell>
        </row>
        <row r="2574">
          <cell r="B2574" t="str">
            <v>T1446</v>
          </cell>
          <cell r="C2574" t="str">
            <v>Platea De Anden Con Borde De Anden, Esp 12 Cm, H30, Fi 8 Cada 15 Ancho Y Fi 6 Cada 25 Largo (1210 M2 De Andén)</v>
          </cell>
          <cell r="D2574" t="str">
            <v>gl</v>
          </cell>
          <cell r="E2574">
            <v>6.8870523415977963E-3</v>
          </cell>
          <cell r="F2574">
            <v>3896483.4823456951</v>
          </cell>
          <cell r="G2574">
            <v>26835.285691086054</v>
          </cell>
          <cell r="H2574">
            <v>44044</v>
          </cell>
          <cell r="I2574" t="str">
            <v>T1446 / 145,2 M3</v>
          </cell>
        </row>
        <row r="2576">
          <cell r="A2576" t="str">
            <v>T1449</v>
          </cell>
          <cell r="C2576" t="str">
            <v>Contrapiso De Hormigón H17, Esp 15 Cm, Con Malla Q188, Bombeado</v>
          </cell>
          <cell r="D2576" t="str">
            <v>m2</v>
          </cell>
          <cell r="G2576">
            <v>2835.5737220030483</v>
          </cell>
          <cell r="H2576">
            <v>44044</v>
          </cell>
          <cell r="I2576" t="str">
            <v>09 CONTRAPISOS</v>
          </cell>
        </row>
        <row r="2577">
          <cell r="B2577" t="str">
            <v>I1436</v>
          </cell>
          <cell r="C2577" t="str">
            <v>Hormigón H17</v>
          </cell>
          <cell r="D2577" t="str">
            <v>m3</v>
          </cell>
          <cell r="E2577">
            <v>0.15</v>
          </cell>
          <cell r="F2577">
            <v>6075</v>
          </cell>
          <cell r="G2577">
            <v>911.25</v>
          </cell>
          <cell r="H2577">
            <v>44044</v>
          </cell>
          <cell r="I2577" t="str">
            <v>Falta definir volumen de la platea</v>
          </cell>
        </row>
        <row r="2578">
          <cell r="B2578" t="str">
            <v>I1423</v>
          </cell>
          <cell r="C2578" t="str">
            <v>Malla 15X15 8 Mm 6 X 2.40 Mts. (14,4 M2)</v>
          </cell>
          <cell r="D2578" t="str">
            <v>u</v>
          </cell>
          <cell r="E2578">
            <v>7.6388888888888895E-2</v>
          </cell>
          <cell r="F2578">
            <v>7549.5868</v>
          </cell>
          <cell r="G2578">
            <v>576.70454722222223</v>
          </cell>
          <cell r="H2578">
            <v>44044</v>
          </cell>
        </row>
        <row r="2579">
          <cell r="B2579" t="str">
            <v>I1017</v>
          </cell>
          <cell r="C2579" t="str">
            <v>Oficial Hormigon</v>
          </cell>
          <cell r="D2579" t="str">
            <v>hs</v>
          </cell>
          <cell r="E2579">
            <v>0.7</v>
          </cell>
          <cell r="F2579">
            <v>641.71653518961034</v>
          </cell>
          <cell r="G2579">
            <v>449.20157463272722</v>
          </cell>
          <cell r="H2579">
            <v>44044</v>
          </cell>
        </row>
        <row r="2580">
          <cell r="B2580" t="str">
            <v>I1018</v>
          </cell>
          <cell r="C2580" t="str">
            <v>Ayudante Hormigon</v>
          </cell>
          <cell r="D2580" t="str">
            <v>hs</v>
          </cell>
          <cell r="E2580">
            <v>0.7</v>
          </cell>
          <cell r="F2580">
            <v>562.29668970389594</v>
          </cell>
          <cell r="G2580">
            <v>393.60768279272713</v>
          </cell>
          <cell r="H2580">
            <v>44044</v>
          </cell>
        </row>
        <row r="2581">
          <cell r="B2581" t="str">
            <v>I1314</v>
          </cell>
          <cell r="C2581" t="str">
            <v>Servicio De Bombeo</v>
          </cell>
          <cell r="D2581" t="str">
            <v>m3</v>
          </cell>
          <cell r="E2581">
            <v>0.15</v>
          </cell>
          <cell r="F2581">
            <v>280</v>
          </cell>
          <cell r="G2581">
            <v>42</v>
          </cell>
          <cell r="H2581">
            <v>44044</v>
          </cell>
        </row>
        <row r="2582">
          <cell r="B2582" t="str">
            <v>I1315</v>
          </cell>
          <cell r="C2582" t="str">
            <v>Traslado De Bomba</v>
          </cell>
          <cell r="D2582" t="str">
            <v>u</v>
          </cell>
          <cell r="E2582">
            <v>1.6528925619834711E-2</v>
          </cell>
          <cell r="F2582">
            <v>28000</v>
          </cell>
          <cell r="G2582">
            <v>462.80991735537191</v>
          </cell>
          <cell r="H2582">
            <v>44044</v>
          </cell>
          <cell r="I2582" t="str">
            <v>60 servicios para 3630 m2</v>
          </cell>
        </row>
        <row r="2584">
          <cell r="A2584" t="str">
            <v>T1450</v>
          </cell>
          <cell r="C2584" t="str">
            <v>Tabique De Hormigón Visto Con Borde De Anden (Bombeado)</v>
          </cell>
          <cell r="D2584" t="str">
            <v>m3</v>
          </cell>
          <cell r="G2584">
            <v>47432.026084057143</v>
          </cell>
          <cell r="H2584">
            <v>44044</v>
          </cell>
          <cell r="I2584" t="str">
            <v>05 ESTRUCTURAS RESISTENTES</v>
          </cell>
        </row>
        <row r="2585">
          <cell r="B2585" t="str">
            <v>I1019</v>
          </cell>
          <cell r="C2585" t="str">
            <v>Hormigon Elaborado H30</v>
          </cell>
          <cell r="D2585" t="str">
            <v>m3</v>
          </cell>
          <cell r="E2585">
            <v>1.05</v>
          </cell>
          <cell r="F2585">
            <v>6320</v>
          </cell>
          <cell r="G2585">
            <v>6636</v>
          </cell>
          <cell r="H2585">
            <v>44044</v>
          </cell>
        </row>
        <row r="2586">
          <cell r="B2586" t="str">
            <v>I1011</v>
          </cell>
          <cell r="C2586" t="str">
            <v>Acero  Adn420 Diam 12 Mm</v>
          </cell>
          <cell r="D2586" t="str">
            <v>ton</v>
          </cell>
          <cell r="E2586">
            <v>7.0000000000000007E-2</v>
          </cell>
          <cell r="F2586">
            <v>74535.372799999997</v>
          </cell>
          <cell r="G2586">
            <v>5217.4760960000003</v>
          </cell>
          <cell r="H2586">
            <v>44044</v>
          </cell>
        </row>
        <row r="2587">
          <cell r="B2587" t="str">
            <v>I1020</v>
          </cell>
          <cell r="C2587" t="str">
            <v>Fenolico De 25 Mm 1.22X2.44 (2,97 M2)</v>
          </cell>
          <cell r="D2587" t="str">
            <v>m2</v>
          </cell>
          <cell r="E2587">
            <v>5</v>
          </cell>
          <cell r="F2587">
            <v>842.04899999999998</v>
          </cell>
          <cell r="G2587">
            <v>4210.2449999999999</v>
          </cell>
          <cell r="H2587">
            <v>44044</v>
          </cell>
        </row>
        <row r="2588">
          <cell r="B2588" t="str">
            <v>I1013</v>
          </cell>
          <cell r="C2588" t="str">
            <v>Tirante 3X3 Saligna Bruto</v>
          </cell>
          <cell r="D2588" t="str">
            <v>ml</v>
          </cell>
          <cell r="E2588">
            <v>2</v>
          </cell>
          <cell r="F2588">
            <v>62.024099999999997</v>
          </cell>
          <cell r="G2588">
            <v>124.04819999999999</v>
          </cell>
          <cell r="H2588">
            <v>44044</v>
          </cell>
        </row>
        <row r="2589">
          <cell r="B2589" t="str">
            <v>I1015</v>
          </cell>
          <cell r="C2589" t="str">
            <v>Clavos De 2"</v>
          </cell>
          <cell r="D2589" t="str">
            <v>kg</v>
          </cell>
          <cell r="E2589">
            <v>1.7</v>
          </cell>
          <cell r="F2589">
            <v>170.24789999999999</v>
          </cell>
          <cell r="G2589">
            <v>289.42142999999999</v>
          </cell>
          <cell r="H2589">
            <v>44044</v>
          </cell>
        </row>
        <row r="2590">
          <cell r="B2590" t="str">
            <v>I1014</v>
          </cell>
          <cell r="C2590" t="str">
            <v>Alambre Negro Recocido N 16</v>
          </cell>
          <cell r="D2590" t="str">
            <v>kg</v>
          </cell>
          <cell r="E2590">
            <v>0.5</v>
          </cell>
          <cell r="F2590">
            <v>260.3306</v>
          </cell>
          <cell r="G2590">
            <v>130.1653</v>
          </cell>
          <cell r="H2590">
            <v>44044</v>
          </cell>
        </row>
        <row r="2591">
          <cell r="B2591" t="str">
            <v>I1314</v>
          </cell>
          <cell r="C2591" t="str">
            <v>Servicio De Bombeo</v>
          </cell>
          <cell r="D2591" t="str">
            <v>m3</v>
          </cell>
          <cell r="E2591">
            <v>1.05</v>
          </cell>
          <cell r="F2591">
            <v>280</v>
          </cell>
          <cell r="G2591">
            <v>294</v>
          </cell>
          <cell r="H2591">
            <v>44044</v>
          </cell>
        </row>
        <row r="2592">
          <cell r="B2592" t="str">
            <v>I1315</v>
          </cell>
          <cell r="C2592" t="str">
            <v>Traslado De Bomba</v>
          </cell>
          <cell r="D2592" t="str">
            <v>u</v>
          </cell>
          <cell r="E2592">
            <v>1.7857142857142856E-2</v>
          </cell>
          <cell r="F2592">
            <v>28000</v>
          </cell>
          <cell r="G2592">
            <v>500</v>
          </cell>
          <cell r="H2592">
            <v>44044</v>
          </cell>
          <cell r="I2592" t="str">
            <v>3 servicios en 168 m3</v>
          </cell>
        </row>
        <row r="2593">
          <cell r="B2593" t="str">
            <v>I1016</v>
          </cell>
          <cell r="C2593" t="str">
            <v>Oficial Especializado</v>
          </cell>
          <cell r="D2593" t="str">
            <v>hs</v>
          </cell>
          <cell r="E2593">
            <v>24</v>
          </cell>
          <cell r="F2593">
            <v>609.56138389610385</v>
          </cell>
          <cell r="G2593">
            <v>14629.473213506491</v>
          </cell>
          <cell r="H2593">
            <v>44044</v>
          </cell>
        </row>
        <row r="2594">
          <cell r="B2594" t="str">
            <v>I1017</v>
          </cell>
          <cell r="C2594" t="str">
            <v>Oficial Hormigon</v>
          </cell>
          <cell r="D2594" t="str">
            <v>hs</v>
          </cell>
          <cell r="E2594">
            <v>24</v>
          </cell>
          <cell r="F2594">
            <v>641.71653518961034</v>
          </cell>
          <cell r="G2594">
            <v>15401.196844550648</v>
          </cell>
          <cell r="H2594">
            <v>44044</v>
          </cell>
        </row>
        <row r="2596">
          <cell r="A2596" t="str">
            <v>T1451</v>
          </cell>
          <cell r="C2596" t="str">
            <v xml:space="preserve">Losa Para Andenes H30 Armadura 12 Cada 12,5 Y 6 Cada 20, Incluye En Borde De Anden </v>
          </cell>
          <cell r="D2596" t="str">
            <v>m2</v>
          </cell>
          <cell r="G2596">
            <v>5889.4519427440582</v>
          </cell>
          <cell r="H2596">
            <v>44044</v>
          </cell>
          <cell r="I2596" t="str">
            <v>05 ESTRUCTURAS RESISTENTES</v>
          </cell>
        </row>
        <row r="2597">
          <cell r="B2597" t="str">
            <v>I1019</v>
          </cell>
          <cell r="C2597" t="str">
            <v>Hormigon Elaborado H30</v>
          </cell>
          <cell r="D2597" t="str">
            <v>m3</v>
          </cell>
          <cell r="E2597">
            <v>0.15</v>
          </cell>
          <cell r="F2597">
            <v>6320</v>
          </cell>
          <cell r="G2597">
            <v>948</v>
          </cell>
          <cell r="H2597">
            <v>44044</v>
          </cell>
        </row>
        <row r="2598">
          <cell r="B2598" t="str">
            <v>I1011</v>
          </cell>
          <cell r="C2598" t="str">
            <v>Acero  Adn420 Diam 12 Mm</v>
          </cell>
          <cell r="D2598" t="str">
            <v>ton</v>
          </cell>
          <cell r="E2598">
            <v>7.8100000000000001E-3</v>
          </cell>
          <cell r="F2598">
            <v>74535.372799999997</v>
          </cell>
          <cell r="G2598">
            <v>582.12126156800002</v>
          </cell>
          <cell r="H2598">
            <v>44044</v>
          </cell>
          <cell r="I2598" t="str">
            <v>7,1 kg/m2</v>
          </cell>
        </row>
        <row r="2599">
          <cell r="B2599" t="str">
            <v>I1010</v>
          </cell>
          <cell r="C2599" t="str">
            <v>Acero  Adn420 Diam 6 Mm</v>
          </cell>
          <cell r="D2599" t="str">
            <v>ton</v>
          </cell>
          <cell r="E2599">
            <v>1.2210000000000003E-3</v>
          </cell>
          <cell r="F2599">
            <v>77383.858399999997</v>
          </cell>
          <cell r="G2599">
            <v>94.485691106400026</v>
          </cell>
          <cell r="H2599">
            <v>44044</v>
          </cell>
          <cell r="I2599" t="str">
            <v>1,1 kg/m2</v>
          </cell>
        </row>
        <row r="2600">
          <cell r="B2600" t="str">
            <v>I1020</v>
          </cell>
          <cell r="C2600" t="str">
            <v>Fenolico De 25 Mm 1.22X2.44 (2,97 M2)</v>
          </cell>
          <cell r="D2600" t="str">
            <v>m2</v>
          </cell>
          <cell r="E2600">
            <v>0.6</v>
          </cell>
          <cell r="F2600">
            <v>842.04899999999998</v>
          </cell>
          <cell r="G2600">
            <v>505.22939999999994</v>
          </cell>
          <cell r="H2600">
            <v>44044</v>
          </cell>
        </row>
        <row r="2601">
          <cell r="B2601" t="str">
            <v>I1013</v>
          </cell>
          <cell r="C2601" t="str">
            <v>Tirante 3X3 Saligna Bruto</v>
          </cell>
          <cell r="D2601" t="str">
            <v>ml</v>
          </cell>
          <cell r="E2601">
            <v>1</v>
          </cell>
          <cell r="F2601">
            <v>62.024099999999997</v>
          </cell>
          <cell r="G2601">
            <v>62.024099999999997</v>
          </cell>
          <cell r="H2601">
            <v>44044</v>
          </cell>
        </row>
        <row r="2602">
          <cell r="B2602" t="str">
            <v>I1015</v>
          </cell>
          <cell r="C2602" t="str">
            <v>Clavos De 2"</v>
          </cell>
          <cell r="D2602" t="str">
            <v>kg</v>
          </cell>
          <cell r="E2602">
            <v>0.15</v>
          </cell>
          <cell r="F2602">
            <v>170.24789999999999</v>
          </cell>
          <cell r="G2602">
            <v>25.537184999999997</v>
          </cell>
          <cell r="H2602">
            <v>44044</v>
          </cell>
        </row>
        <row r="2603">
          <cell r="B2603" t="str">
            <v>I1014</v>
          </cell>
          <cell r="C2603" t="str">
            <v>Alambre Negro Recocido N 16</v>
          </cell>
          <cell r="D2603" t="str">
            <v>kg</v>
          </cell>
          <cell r="E2603">
            <v>0.15</v>
          </cell>
          <cell r="F2603">
            <v>260.3306</v>
          </cell>
          <cell r="G2603">
            <v>39.049590000000002</v>
          </cell>
          <cell r="H2603">
            <v>44044</v>
          </cell>
        </row>
        <row r="2604">
          <cell r="B2604" t="str">
            <v>I1016</v>
          </cell>
          <cell r="C2604" t="str">
            <v>Oficial Especializado</v>
          </cell>
          <cell r="D2604" t="str">
            <v>hs</v>
          </cell>
          <cell r="E2604">
            <v>2.5</v>
          </cell>
          <cell r="F2604">
            <v>609.56138389610385</v>
          </cell>
          <cell r="G2604">
            <v>1523.9034597402597</v>
          </cell>
          <cell r="H2604">
            <v>44044</v>
          </cell>
        </row>
        <row r="2605">
          <cell r="B2605" t="str">
            <v>I1017</v>
          </cell>
          <cell r="C2605" t="str">
            <v>Oficial Hormigon</v>
          </cell>
          <cell r="D2605" t="str">
            <v>hs</v>
          </cell>
          <cell r="E2605">
            <v>2.5</v>
          </cell>
          <cell r="F2605">
            <v>641.71653518961034</v>
          </cell>
          <cell r="G2605">
            <v>1604.2913379740257</v>
          </cell>
          <cell r="H2605">
            <v>44044</v>
          </cell>
        </row>
        <row r="2606">
          <cell r="B2606" t="str">
            <v>I1315</v>
          </cell>
          <cell r="C2606" t="str">
            <v>Traslado De Bomba</v>
          </cell>
          <cell r="D2606" t="str">
            <v>u</v>
          </cell>
          <cell r="E2606">
            <v>1.6528925619834711E-2</v>
          </cell>
          <cell r="F2606">
            <v>28000</v>
          </cell>
          <cell r="G2606">
            <v>462.80991735537191</v>
          </cell>
          <cell r="H2606">
            <v>44044</v>
          </cell>
          <cell r="I2606" t="str">
            <v>80 servicios para 4840 m2</v>
          </cell>
        </row>
        <row r="2607">
          <cell r="B2607" t="str">
            <v>I1314</v>
          </cell>
          <cell r="C2607" t="str">
            <v>Servicio De Bombeo</v>
          </cell>
          <cell r="D2607" t="str">
            <v>m3</v>
          </cell>
          <cell r="E2607">
            <v>0.15</v>
          </cell>
          <cell r="F2607">
            <v>280</v>
          </cell>
          <cell r="G2607">
            <v>42</v>
          </cell>
          <cell r="H2607">
            <v>44044</v>
          </cell>
        </row>
        <row r="2609">
          <cell r="A2609" t="str">
            <v>T1452</v>
          </cell>
          <cell r="C2609" t="str">
            <v>Hormigón De Limpieza Por M2</v>
          </cell>
          <cell r="D2609" t="str">
            <v>m2</v>
          </cell>
          <cell r="G2609">
            <v>1033.5566124467532</v>
          </cell>
          <cell r="H2609">
            <v>44044</v>
          </cell>
          <cell r="I2609" t="str">
            <v>04 FUNDACIONES</v>
          </cell>
        </row>
        <row r="2610">
          <cell r="B2610" t="str">
            <v>I1009</v>
          </cell>
          <cell r="C2610" t="str">
            <v>Hormigon Elaborado H21</v>
          </cell>
          <cell r="D2610" t="str">
            <v>m3</v>
          </cell>
          <cell r="E2610">
            <v>7.0000000000000007E-2</v>
          </cell>
          <cell r="F2610">
            <v>6165</v>
          </cell>
          <cell r="G2610">
            <v>431.55000000000007</v>
          </cell>
          <cell r="H2610">
            <v>44044</v>
          </cell>
        </row>
        <row r="2611">
          <cell r="B2611" t="str">
            <v>I1017</v>
          </cell>
          <cell r="C2611" t="str">
            <v>Oficial Hormigon</v>
          </cell>
          <cell r="D2611" t="str">
            <v>hs</v>
          </cell>
          <cell r="E2611">
            <v>0.5</v>
          </cell>
          <cell r="F2611">
            <v>641.71653518961034</v>
          </cell>
          <cell r="G2611">
            <v>320.85826759480517</v>
          </cell>
          <cell r="H2611">
            <v>44044</v>
          </cell>
        </row>
        <row r="2612">
          <cell r="B2612" t="str">
            <v>I1018</v>
          </cell>
          <cell r="C2612" t="str">
            <v>Ayudante Hormigon</v>
          </cell>
          <cell r="D2612" t="str">
            <v>hs</v>
          </cell>
          <cell r="E2612">
            <v>0.5</v>
          </cell>
          <cell r="F2612">
            <v>562.29668970389594</v>
          </cell>
          <cell r="G2612">
            <v>281.14834485194797</v>
          </cell>
          <cell r="H2612">
            <v>44044</v>
          </cell>
        </row>
        <row r="2614">
          <cell r="A2614" t="str">
            <v>T1453</v>
          </cell>
          <cell r="C2614" t="str">
            <v>Hormigón De Limpieza Por M3</v>
          </cell>
          <cell r="D2614" t="str">
            <v>m3</v>
          </cell>
          <cell r="G2614">
            <v>14857.344463525045</v>
          </cell>
          <cell r="H2614">
            <v>44044</v>
          </cell>
          <cell r="I2614" t="str">
            <v>04 FUNDACIONES</v>
          </cell>
        </row>
        <row r="2615">
          <cell r="B2615" t="str">
            <v>I1436</v>
          </cell>
          <cell r="C2615" t="str">
            <v>Hormigón H17</v>
          </cell>
          <cell r="D2615" t="str">
            <v>m3</v>
          </cell>
          <cell r="E2615">
            <v>1.03</v>
          </cell>
          <cell r="F2615">
            <v>6075</v>
          </cell>
          <cell r="G2615">
            <v>6257.25</v>
          </cell>
          <cell r="H2615">
            <v>44044</v>
          </cell>
          <cell r="I2615" t="str">
            <v>14,29 m2/m3</v>
          </cell>
        </row>
        <row r="2616">
          <cell r="B2616" t="str">
            <v>I1017</v>
          </cell>
          <cell r="C2616" t="str">
            <v>Oficial Hormigon</v>
          </cell>
          <cell r="D2616" t="str">
            <v>hs</v>
          </cell>
          <cell r="E2616">
            <v>7.1428571428571423</v>
          </cell>
          <cell r="F2616">
            <v>641.71653518961034</v>
          </cell>
          <cell r="G2616">
            <v>4583.6895370686452</v>
          </cell>
          <cell r="H2616">
            <v>44044</v>
          </cell>
          <cell r="I2616" t="str">
            <v>0,5 HS/M2 ESP 7 CM</v>
          </cell>
        </row>
        <row r="2617">
          <cell r="B2617" t="str">
            <v>I1018</v>
          </cell>
          <cell r="C2617" t="str">
            <v>Ayudante Hormigon</v>
          </cell>
          <cell r="D2617" t="str">
            <v>hs</v>
          </cell>
          <cell r="E2617">
            <v>7.1428571428571423</v>
          </cell>
          <cell r="F2617">
            <v>562.29668970389594</v>
          </cell>
          <cell r="G2617">
            <v>4016.4049264563992</v>
          </cell>
          <cell r="H2617">
            <v>44044</v>
          </cell>
          <cell r="I2617" t="str">
            <v>0,5 HS/M2 ESP 7 CM</v>
          </cell>
        </row>
        <row r="2619">
          <cell r="A2619" t="str">
            <v>T1454</v>
          </cell>
          <cell r="C2619" t="str">
            <v>Solado Preventivo De Anden (Ancho 1,50 Mts)</v>
          </cell>
          <cell r="D2619" t="str">
            <v>ml</v>
          </cell>
          <cell r="G2619">
            <v>3014.0250419126123</v>
          </cell>
          <cell r="H2619">
            <v>44044</v>
          </cell>
          <cell r="I2619" t="str">
            <v>11 PISOS</v>
          </cell>
        </row>
        <row r="2620">
          <cell r="B2620" t="str">
            <v>I1451</v>
          </cell>
          <cell r="C2620" t="str">
            <v>Baldosa Táctil Amarilla 30X30</v>
          </cell>
          <cell r="D2620" t="str">
            <v>m2</v>
          </cell>
          <cell r="E2620">
            <v>0.64406779661016944</v>
          </cell>
          <cell r="F2620">
            <v>437.19009999999997</v>
          </cell>
          <cell r="G2620">
            <v>281.58006440677963</v>
          </cell>
          <cell r="H2620">
            <v>44044</v>
          </cell>
        </row>
        <row r="2621">
          <cell r="B2621" t="str">
            <v>I1453</v>
          </cell>
          <cell r="C2621" t="str">
            <v>Baldosa Guía Para No Videntes Blanco Rústico, 30X30</v>
          </cell>
          <cell r="D2621" t="str">
            <v>m2</v>
          </cell>
          <cell r="E2621">
            <v>0.32203389830508472</v>
          </cell>
          <cell r="F2621">
            <v>437.19009999999997</v>
          </cell>
          <cell r="G2621">
            <v>140.79003220338981</v>
          </cell>
          <cell r="H2621">
            <v>44044</v>
          </cell>
        </row>
        <row r="2622">
          <cell r="B2622" t="str">
            <v>I1454</v>
          </cell>
          <cell r="C2622" t="str">
            <v>Baldosón 100 Panes Negro 30X30</v>
          </cell>
          <cell r="D2622" t="str">
            <v>m2</v>
          </cell>
          <cell r="E2622">
            <v>0.32203389830508472</v>
          </cell>
          <cell r="F2622">
            <v>345.380179</v>
          </cell>
          <cell r="G2622">
            <v>111.22412544067795</v>
          </cell>
          <cell r="H2622">
            <v>44044</v>
          </cell>
        </row>
        <row r="2623">
          <cell r="B2623" t="str">
            <v>I1455</v>
          </cell>
          <cell r="C2623" t="str">
            <v>Baldosón Con Bordes Biselados 30X30</v>
          </cell>
          <cell r="D2623" t="str">
            <v>m2</v>
          </cell>
          <cell r="E2623">
            <v>0.32203389830508472</v>
          </cell>
          <cell r="F2623">
            <v>314.77687199999997</v>
          </cell>
          <cell r="G2623">
            <v>101.36882318644066</v>
          </cell>
          <cell r="H2623">
            <v>44044</v>
          </cell>
        </row>
        <row r="2624">
          <cell r="B2624" t="str">
            <v>I1457</v>
          </cell>
          <cell r="C2624" t="str">
            <v>Ferrite Colorante Amarillo</v>
          </cell>
          <cell r="D2624" t="str">
            <v>kg</v>
          </cell>
          <cell r="E2624">
            <v>0.05</v>
          </cell>
          <cell r="F2624">
            <v>120</v>
          </cell>
          <cell r="G2624">
            <v>6</v>
          </cell>
          <cell r="H2624">
            <v>44044</v>
          </cell>
        </row>
        <row r="2625">
          <cell r="B2625" t="str">
            <v>I1456</v>
          </cell>
          <cell r="C2625" t="str">
            <v>Pastina Blanca X 5 Kg</v>
          </cell>
          <cell r="D2625" t="str">
            <v>kg</v>
          </cell>
          <cell r="E2625">
            <v>1</v>
          </cell>
          <cell r="F2625">
            <v>115.5372</v>
          </cell>
          <cell r="G2625">
            <v>115.5372</v>
          </cell>
          <cell r="H2625">
            <v>44044</v>
          </cell>
        </row>
        <row r="2626">
          <cell r="B2626" t="str">
            <v>I1004</v>
          </cell>
          <cell r="C2626" t="str">
            <v>Oficial</v>
          </cell>
          <cell r="D2626" t="str">
            <v>hs</v>
          </cell>
          <cell r="E2626">
            <v>2.25</v>
          </cell>
          <cell r="F2626">
            <v>534.76377932467528</v>
          </cell>
          <cell r="G2626">
            <v>1203.2185034805193</v>
          </cell>
          <cell r="H2626">
            <v>44044</v>
          </cell>
        </row>
        <row r="2627">
          <cell r="B2627" t="str">
            <v>I1005</v>
          </cell>
          <cell r="C2627" t="str">
            <v>Ayudante</v>
          </cell>
          <cell r="D2627" t="str">
            <v>hs</v>
          </cell>
          <cell r="E2627">
            <v>2.25</v>
          </cell>
          <cell r="F2627">
            <v>468.58057475324659</v>
          </cell>
          <cell r="G2627">
            <v>1054.3062931948048</v>
          </cell>
          <cell r="H2627">
            <v>44044</v>
          </cell>
        </row>
        <row r="2629">
          <cell r="A2629" t="str">
            <v>T1455</v>
          </cell>
          <cell r="C2629" t="str">
            <v>Solado Preventivo De Anden (Ancho 1,50 Mts) Por M2</v>
          </cell>
          <cell r="D2629" t="str">
            <v>m2</v>
          </cell>
          <cell r="G2629">
            <v>2180.5876039417417</v>
          </cell>
          <cell r="H2629">
            <v>44044</v>
          </cell>
          <cell r="I2629" t="str">
            <v>11 PISOS</v>
          </cell>
        </row>
        <row r="2630">
          <cell r="B2630" t="str">
            <v>I1451</v>
          </cell>
          <cell r="C2630" t="str">
            <v>Baldosa Táctil Amarilla 30X30</v>
          </cell>
          <cell r="D2630" t="str">
            <v>m2</v>
          </cell>
          <cell r="E2630">
            <v>0.42937853107344631</v>
          </cell>
          <cell r="F2630">
            <v>437.19009999999997</v>
          </cell>
          <cell r="G2630">
            <v>187.72004293785309</v>
          </cell>
          <cell r="H2630">
            <v>44044</v>
          </cell>
          <cell r="I2630">
            <v>0.64406779661016944</v>
          </cell>
        </row>
        <row r="2631">
          <cell r="B2631" t="str">
            <v>I1453</v>
          </cell>
          <cell r="C2631" t="str">
            <v>Baldosa Guía Para No Videntes Blanco Rústico, 30X30</v>
          </cell>
          <cell r="D2631" t="str">
            <v>m2</v>
          </cell>
          <cell r="E2631">
            <v>0.21468926553672316</v>
          </cell>
          <cell r="F2631">
            <v>437.19009999999997</v>
          </cell>
          <cell r="G2631">
            <v>93.860021468926547</v>
          </cell>
          <cell r="H2631">
            <v>44044</v>
          </cell>
          <cell r="I2631">
            <v>0.32203389830508472</v>
          </cell>
        </row>
        <row r="2632">
          <cell r="B2632" t="str">
            <v>I1454</v>
          </cell>
          <cell r="C2632" t="str">
            <v>Baldosón 100 Panes Negro 30X30</v>
          </cell>
          <cell r="D2632" t="str">
            <v>m2</v>
          </cell>
          <cell r="E2632">
            <v>0.21468926553672316</v>
          </cell>
          <cell r="F2632">
            <v>345.380179</v>
          </cell>
          <cell r="G2632">
            <v>74.149416960451973</v>
          </cell>
          <cell r="H2632">
            <v>44044</v>
          </cell>
          <cell r="I2632">
            <v>0.32203389830508472</v>
          </cell>
        </row>
        <row r="2633">
          <cell r="B2633" t="str">
            <v>I1455</v>
          </cell>
          <cell r="C2633" t="str">
            <v>Baldosón Con Bordes Biselados 30X30</v>
          </cell>
          <cell r="D2633" t="str">
            <v>m2</v>
          </cell>
          <cell r="E2633">
            <v>0.21468926553672316</v>
          </cell>
          <cell r="F2633">
            <v>314.77687199999997</v>
          </cell>
          <cell r="G2633">
            <v>67.579215457627114</v>
          </cell>
          <cell r="H2633">
            <v>44044</v>
          </cell>
          <cell r="I2633">
            <v>0.32203389830508472</v>
          </cell>
        </row>
        <row r="2634">
          <cell r="B2634" t="str">
            <v>I1457</v>
          </cell>
          <cell r="C2634" t="str">
            <v>Ferrite Colorante Amarillo</v>
          </cell>
          <cell r="D2634" t="str">
            <v>kg</v>
          </cell>
          <cell r="E2634">
            <v>3.3333333333333333E-2</v>
          </cell>
          <cell r="F2634">
            <v>120</v>
          </cell>
          <cell r="G2634">
            <v>4</v>
          </cell>
          <cell r="H2634">
            <v>44044</v>
          </cell>
          <cell r="I2634">
            <v>0.05</v>
          </cell>
        </row>
        <row r="2635">
          <cell r="B2635" t="str">
            <v>I1456</v>
          </cell>
          <cell r="C2635" t="str">
            <v>Pastina Blanca X 5 Kg</v>
          </cell>
          <cell r="D2635" t="str">
            <v>kg</v>
          </cell>
          <cell r="E2635">
            <v>0.66666666666666663</v>
          </cell>
          <cell r="F2635">
            <v>115.5372</v>
          </cell>
          <cell r="G2635">
            <v>77.024799999999999</v>
          </cell>
          <cell r="H2635">
            <v>44044</v>
          </cell>
          <cell r="I2635">
            <v>1</v>
          </cell>
        </row>
        <row r="2636">
          <cell r="B2636" t="str">
            <v>T1028</v>
          </cell>
          <cell r="C2636" t="str">
            <v>Mortero 1/4:1:4 (Mat)</v>
          </cell>
          <cell r="D2636" t="str">
            <v>m3</v>
          </cell>
          <cell r="E2636">
            <v>0.04</v>
          </cell>
          <cell r="F2636">
            <v>4280.9394000000002</v>
          </cell>
          <cell r="G2636">
            <v>171.23757600000002</v>
          </cell>
          <cell r="H2636">
            <v>44044</v>
          </cell>
        </row>
        <row r="2637">
          <cell r="B2637" t="str">
            <v>I1004</v>
          </cell>
          <cell r="C2637" t="str">
            <v>Oficial</v>
          </cell>
          <cell r="D2637" t="str">
            <v>hs</v>
          </cell>
          <cell r="E2637">
            <v>1.5</v>
          </cell>
          <cell r="F2637">
            <v>534.76377932467528</v>
          </cell>
          <cell r="G2637">
            <v>802.14566898701287</v>
          </cell>
          <cell r="H2637">
            <v>44044</v>
          </cell>
          <cell r="I2637">
            <v>2</v>
          </cell>
        </row>
        <row r="2638">
          <cell r="B2638" t="str">
            <v>I1005</v>
          </cell>
          <cell r="C2638" t="str">
            <v>Ayudante</v>
          </cell>
          <cell r="D2638" t="str">
            <v>hs</v>
          </cell>
          <cell r="E2638">
            <v>1.5</v>
          </cell>
          <cell r="F2638">
            <v>468.58057475324659</v>
          </cell>
          <cell r="G2638">
            <v>702.87086212986992</v>
          </cell>
          <cell r="H2638">
            <v>44044</v>
          </cell>
          <cell r="I2638">
            <v>2</v>
          </cell>
        </row>
        <row r="2640">
          <cell r="A2640" t="str">
            <v>T1456</v>
          </cell>
          <cell r="C2640" t="str">
            <v>Solado De Hormigón Fratasado En Anden, Esp 7 Cm Con Malla De Acero</v>
          </cell>
          <cell r="D2640" t="str">
            <v>m2</v>
          </cell>
          <cell r="G2640">
            <v>2951.0757674928113</v>
          </cell>
          <cell r="H2640">
            <v>43892.517627314817</v>
          </cell>
          <cell r="I2640" t="str">
            <v>11 PISOS</v>
          </cell>
        </row>
        <row r="2641">
          <cell r="B2641" t="str">
            <v>I1019</v>
          </cell>
          <cell r="C2641" t="str">
            <v>Hormigon Elaborado H30</v>
          </cell>
          <cell r="D2641" t="str">
            <v>m3</v>
          </cell>
          <cell r="E2641">
            <v>7.0000000000000007E-2</v>
          </cell>
          <cell r="F2641">
            <v>6320</v>
          </cell>
          <cell r="G2641">
            <v>442.40000000000003</v>
          </cell>
          <cell r="H2641">
            <v>44044</v>
          </cell>
        </row>
        <row r="2642">
          <cell r="B2642" t="str">
            <v>I1314</v>
          </cell>
          <cell r="C2642" t="str">
            <v>Servicio De Bombeo</v>
          </cell>
          <cell r="D2642" t="str">
            <v>m3</v>
          </cell>
          <cell r="E2642">
            <v>7.0000000000000007E-2</v>
          </cell>
          <cell r="F2642">
            <v>280</v>
          </cell>
          <cell r="G2642">
            <v>19.600000000000001</v>
          </cell>
          <cell r="H2642">
            <v>44044</v>
          </cell>
        </row>
        <row r="2643">
          <cell r="B2643" t="str">
            <v>I1315</v>
          </cell>
          <cell r="C2643" t="str">
            <v>Traslado De Bomba</v>
          </cell>
          <cell r="D2643" t="str">
            <v>u</v>
          </cell>
          <cell r="E2643">
            <v>1.6666666666666666E-2</v>
          </cell>
          <cell r="F2643">
            <v>28000</v>
          </cell>
          <cell r="G2643">
            <v>466.66666666666669</v>
          </cell>
          <cell r="H2643">
            <v>44044</v>
          </cell>
        </row>
        <row r="2644">
          <cell r="B2644" t="str">
            <v>I1466</v>
          </cell>
          <cell r="C2644" t="str">
            <v>Malla De Alambre Electrosoldada 5X5</v>
          </cell>
          <cell r="D2644" t="str">
            <v>m2</v>
          </cell>
          <cell r="E2644">
            <v>6.9444444444444448E-2</v>
          </cell>
          <cell r="F2644">
            <v>351.23970000000003</v>
          </cell>
          <cell r="G2644">
            <v>24.391645833333335</v>
          </cell>
          <cell r="H2644">
            <v>44044</v>
          </cell>
        </row>
        <row r="2645">
          <cell r="B2645" t="str">
            <v>I1458</v>
          </cell>
          <cell r="C2645" t="str">
            <v>Sika Primer 250Ml Imprimación Selladores Poliuretanicos</v>
          </cell>
          <cell r="D2645" t="str">
            <v>u</v>
          </cell>
          <cell r="E2645">
            <v>0.05</v>
          </cell>
          <cell r="F2645">
            <v>823.14049999999997</v>
          </cell>
          <cell r="G2645">
            <v>41.157025000000004</v>
          </cell>
          <cell r="H2645">
            <v>44044</v>
          </cell>
          <cell r="I2645" t="str">
            <v>rinde 20 m2</v>
          </cell>
        </row>
        <row r="2646">
          <cell r="B2646" t="str">
            <v>I1459</v>
          </cell>
          <cell r="C2646" t="str">
            <v>Sellador Sikaflex 1A Plus Poliuretano 600Ml (Rinde 6 Ml)</v>
          </cell>
          <cell r="D2646" t="str">
            <v>u</v>
          </cell>
          <cell r="E2646">
            <v>0.22222222222222221</v>
          </cell>
          <cell r="F2646">
            <v>1016.5289</v>
          </cell>
          <cell r="G2646">
            <v>225.89531111111111</v>
          </cell>
          <cell r="H2646">
            <v>44044</v>
          </cell>
          <cell r="I2646" t="str">
            <v>12 ml de junta por paño de 9 m2</v>
          </cell>
        </row>
        <row r="2647">
          <cell r="B2647" t="str">
            <v>I1461</v>
          </cell>
          <cell r="C2647" t="str">
            <v>Aserradora De Hormigón</v>
          </cell>
          <cell r="D2647" t="str">
            <v>hs</v>
          </cell>
          <cell r="E2647">
            <v>0.8</v>
          </cell>
          <cell r="F2647">
            <v>157.01769044628099</v>
          </cell>
          <cell r="G2647">
            <v>125.61415235702481</v>
          </cell>
          <cell r="H2647">
            <v>43892.517627314817</v>
          </cell>
          <cell r="I2647" t="str">
            <v>15 ML/HORA</v>
          </cell>
        </row>
        <row r="2648">
          <cell r="B2648" t="str">
            <v>I1004</v>
          </cell>
          <cell r="C2648" t="str">
            <v>Oficial</v>
          </cell>
          <cell r="D2648" t="str">
            <v>hs</v>
          </cell>
          <cell r="E2648">
            <v>1.6</v>
          </cell>
          <cell r="F2648">
            <v>534.76377932467528</v>
          </cell>
          <cell r="G2648">
            <v>855.62204691948045</v>
          </cell>
          <cell r="H2648">
            <v>44044</v>
          </cell>
        </row>
        <row r="2649">
          <cell r="B2649" t="str">
            <v>I1005</v>
          </cell>
          <cell r="C2649" t="str">
            <v>Ayudante</v>
          </cell>
          <cell r="D2649" t="str">
            <v>hs</v>
          </cell>
          <cell r="E2649">
            <v>1.6</v>
          </cell>
          <cell r="F2649">
            <v>468.58057475324659</v>
          </cell>
          <cell r="G2649">
            <v>749.72891960519462</v>
          </cell>
          <cell r="H2649">
            <v>44044</v>
          </cell>
        </row>
        <row r="2651">
          <cell r="A2651" t="str">
            <v>T1457</v>
          </cell>
          <cell r="C2651" t="str">
            <v>Losetas Prefabricadas Para Andenes De 700 Kg/M2 De Sobrecarga</v>
          </cell>
          <cell r="D2651" t="str">
            <v>m2</v>
          </cell>
          <cell r="G2651">
            <v>2392.1177915484559</v>
          </cell>
          <cell r="H2651">
            <v>43892.517627314817</v>
          </cell>
          <cell r="I2651" t="str">
            <v>05 ESTRUCTURAS RESISTENTES</v>
          </cell>
        </row>
        <row r="2652">
          <cell r="B2652" t="str">
            <v>I1462</v>
          </cell>
          <cell r="C2652" t="str">
            <v>Losa Hueca Pretensada Tipo 12 M1 (Sobrecarga 700 Kg/M2) Brawley Puesta En Obra (En Tortuguitas)</v>
          </cell>
          <cell r="D2652" t="str">
            <v>m2</v>
          </cell>
          <cell r="E2652">
            <v>1</v>
          </cell>
          <cell r="F2652">
            <v>1577.7222222222222</v>
          </cell>
          <cell r="G2652">
            <v>1577.7222222222222</v>
          </cell>
          <cell r="H2652">
            <v>43892.517627314817</v>
          </cell>
        </row>
        <row r="2653">
          <cell r="B2653" t="str">
            <v>I1463</v>
          </cell>
          <cell r="C2653" t="str">
            <v>Cuadrilla Para Montaje Losa Shap 60</v>
          </cell>
          <cell r="D2653" t="str">
            <v>día</v>
          </cell>
          <cell r="E2653">
            <v>0.01</v>
          </cell>
          <cell r="F2653">
            <v>24133.200000000001</v>
          </cell>
          <cell r="G2653">
            <v>241.33200000000002</v>
          </cell>
          <cell r="H2653">
            <v>43952</v>
          </cell>
          <cell r="I2653" t="str">
            <v>1 dia para ejecutar 100 m2</v>
          </cell>
        </row>
        <row r="2654">
          <cell r="B2654" t="str">
            <v>I1464</v>
          </cell>
          <cell r="C2654" t="str">
            <v>Alquiler Hidrogrua Para Montaje</v>
          </cell>
          <cell r="D2654" t="str">
            <v>hs</v>
          </cell>
          <cell r="E2654">
            <v>0.08</v>
          </cell>
          <cell r="F2654">
            <v>4463.1500000000005</v>
          </cell>
          <cell r="G2654">
            <v>357.05200000000008</v>
          </cell>
          <cell r="H2654">
            <v>43952</v>
          </cell>
          <cell r="I2654" t="str">
            <v>8 hs para hacer 100 m2</v>
          </cell>
        </row>
        <row r="2655">
          <cell r="B2655" t="str">
            <v>T1025</v>
          </cell>
          <cell r="C2655" t="str">
            <v>Mortero 1:3 (Mat)</v>
          </cell>
          <cell r="D2655" t="str">
            <v>m3</v>
          </cell>
          <cell r="E2655">
            <v>0.02</v>
          </cell>
          <cell r="F2655">
            <v>6787.2010500000006</v>
          </cell>
          <cell r="G2655">
            <v>135.744021</v>
          </cell>
          <cell r="H2655">
            <v>44044</v>
          </cell>
          <cell r="I2655" t="str">
            <v>20 litros para toma de juntas</v>
          </cell>
        </row>
        <row r="2656">
          <cell r="B2656" t="str">
            <v>I1004</v>
          </cell>
          <cell r="C2656" t="str">
            <v>Oficial</v>
          </cell>
          <cell r="D2656" t="str">
            <v>hs</v>
          </cell>
          <cell r="E2656">
            <v>0.08</v>
          </cell>
          <cell r="F2656">
            <v>534.76377932467528</v>
          </cell>
          <cell r="G2656">
            <v>42.781102345974027</v>
          </cell>
          <cell r="H2656">
            <v>44044</v>
          </cell>
          <cell r="I2656" t="str">
            <v>8 hs para hacer 100 m2</v>
          </cell>
        </row>
        <row r="2657">
          <cell r="B2657" t="str">
            <v>I1005</v>
          </cell>
          <cell r="C2657" t="str">
            <v>Ayudante</v>
          </cell>
          <cell r="D2657" t="str">
            <v>hs</v>
          </cell>
          <cell r="E2657">
            <v>0.08</v>
          </cell>
          <cell r="F2657">
            <v>468.58057475324659</v>
          </cell>
          <cell r="G2657">
            <v>37.486445980259731</v>
          </cell>
          <cell r="H2657">
            <v>44044</v>
          </cell>
          <cell r="I2657" t="str">
            <v>8 hs para hacer 100 m2</v>
          </cell>
        </row>
        <row r="2659">
          <cell r="A2659" t="str">
            <v>T1458</v>
          </cell>
          <cell r="C2659" t="str">
            <v>Nariz De Borde De Andén</v>
          </cell>
          <cell r="D2659" t="str">
            <v>ml</v>
          </cell>
          <cell r="G2659">
            <v>3244.2192596162486</v>
          </cell>
          <cell r="H2659">
            <v>43892.517627314817</v>
          </cell>
          <cell r="I2659" t="str">
            <v>05 ESTRUCTURAS RESISTENTES</v>
          </cell>
        </row>
        <row r="2660">
          <cell r="B2660" t="str">
            <v>I1019</v>
          </cell>
          <cell r="C2660" t="str">
            <v>Hormigon Elaborado H30</v>
          </cell>
          <cell r="D2660" t="str">
            <v>m3</v>
          </cell>
          <cell r="E2660">
            <v>0.12</v>
          </cell>
          <cell r="F2660">
            <v>6320</v>
          </cell>
          <cell r="G2660">
            <v>758.4</v>
          </cell>
          <cell r="H2660">
            <v>44044</v>
          </cell>
          <cell r="I2660">
            <v>1.05</v>
          </cell>
        </row>
        <row r="2661">
          <cell r="B2661" t="str">
            <v>I1011</v>
          </cell>
          <cell r="C2661" t="str">
            <v>Acero  Adn420 Diam 12 Mm</v>
          </cell>
          <cell r="D2661" t="str">
            <v>ton</v>
          </cell>
          <cell r="E2661">
            <v>8.8319999999999996E-3</v>
          </cell>
          <cell r="F2661">
            <v>74535.372799999997</v>
          </cell>
          <cell r="G2661">
            <v>658.29641256959997</v>
          </cell>
          <cell r="H2661">
            <v>44044</v>
          </cell>
          <cell r="I2661" t="str">
            <v>6 barras del 8 por ml y 6,7 estribos de 2,4 mts por ml</v>
          </cell>
        </row>
        <row r="2662">
          <cell r="B2662" t="str">
            <v>I1014</v>
          </cell>
          <cell r="C2662" t="str">
            <v>Alambre Negro Recocido N 16</v>
          </cell>
          <cell r="D2662" t="str">
            <v>kg</v>
          </cell>
          <cell r="E2662">
            <v>7.1999999999999995E-2</v>
          </cell>
          <cell r="F2662">
            <v>260.3306</v>
          </cell>
          <cell r="G2662">
            <v>18.743803199999999</v>
          </cell>
          <cell r="H2662">
            <v>44044</v>
          </cell>
        </row>
        <row r="2663">
          <cell r="B2663" t="str">
            <v>I1017</v>
          </cell>
          <cell r="C2663" t="str">
            <v>Oficial Hormigon</v>
          </cell>
          <cell r="D2663" t="str">
            <v>hs</v>
          </cell>
          <cell r="E2663">
            <v>1.44</v>
          </cell>
          <cell r="F2663">
            <v>641.71653518961034</v>
          </cell>
          <cell r="G2663">
            <v>924.07181067303884</v>
          </cell>
          <cell r="H2663">
            <v>44044</v>
          </cell>
          <cell r="I2663" t="str">
            <v>12 hs/m3</v>
          </cell>
        </row>
        <row r="2664">
          <cell r="B2664" t="str">
            <v>I1018</v>
          </cell>
          <cell r="C2664" t="str">
            <v>Ayudante Hormigon</v>
          </cell>
          <cell r="D2664" t="str">
            <v>hs</v>
          </cell>
          <cell r="E2664">
            <v>1.44</v>
          </cell>
          <cell r="F2664">
            <v>562.29668970389594</v>
          </cell>
          <cell r="G2664">
            <v>809.70723317361012</v>
          </cell>
          <cell r="H2664">
            <v>44044</v>
          </cell>
          <cell r="I2664" t="str">
            <v>12 hs/m3</v>
          </cell>
        </row>
        <row r="2665">
          <cell r="B2665" t="str">
            <v>I1465</v>
          </cell>
          <cell r="C2665" t="str">
            <v>Encofrado Para Nariz De Anden</v>
          </cell>
          <cell r="D2665" t="str">
            <v>ml</v>
          </cell>
          <cell r="E2665">
            <v>5.0000000000000001E-3</v>
          </cell>
          <cell r="F2665">
            <v>15000</v>
          </cell>
          <cell r="G2665">
            <v>75</v>
          </cell>
          <cell r="H2665">
            <v>43892.517627314817</v>
          </cell>
          <cell r="I2665" t="str">
            <v>amortizable en 200 ml</v>
          </cell>
        </row>
        <row r="2667">
          <cell r="A2667" t="str">
            <v>T1459</v>
          </cell>
          <cell r="C2667" t="str">
            <v xml:space="preserve">Losa In Situ E: 15Cm - H30 - Terminación H° Peinado C/ Bordes Alisados </v>
          </cell>
          <cell r="D2667" t="str">
            <v>m3</v>
          </cell>
          <cell r="G2667">
            <v>33005.694542222613</v>
          </cell>
          <cell r="H2667">
            <v>44044</v>
          </cell>
          <cell r="I2667" t="str">
            <v>05 ESTRUCTURAS RESISTENTES</v>
          </cell>
        </row>
        <row r="2668">
          <cell r="B2668" t="str">
            <v>I1019</v>
          </cell>
          <cell r="C2668" t="str">
            <v>Hormigon Elaborado H30</v>
          </cell>
          <cell r="D2668" t="str">
            <v>m3</v>
          </cell>
          <cell r="E2668">
            <v>1.05</v>
          </cell>
          <cell r="F2668">
            <v>6320</v>
          </cell>
          <cell r="G2668">
            <v>6636</v>
          </cell>
          <cell r="H2668">
            <v>44044</v>
          </cell>
        </row>
        <row r="2669">
          <cell r="B2669" t="str">
            <v>I1011</v>
          </cell>
          <cell r="C2669" t="str">
            <v>Acero  Adn420 Diam 12 Mm</v>
          </cell>
          <cell r="D2669" t="str">
            <v>ton</v>
          </cell>
          <cell r="E2669">
            <v>7.0000000000000007E-2</v>
          </cell>
          <cell r="F2669">
            <v>74535.372799999997</v>
          </cell>
          <cell r="G2669">
            <v>5217.4760960000003</v>
          </cell>
          <cell r="H2669">
            <v>44044</v>
          </cell>
        </row>
        <row r="2670">
          <cell r="B2670" t="str">
            <v>I1020</v>
          </cell>
          <cell r="C2670" t="str">
            <v>Fenolico De 25 Mm 1.22X2.44 (2,97 M2)</v>
          </cell>
          <cell r="D2670" t="str">
            <v>m2</v>
          </cell>
          <cell r="E2670">
            <v>1</v>
          </cell>
          <cell r="F2670">
            <v>842.04899999999998</v>
          </cell>
          <cell r="G2670">
            <v>842.04899999999998</v>
          </cell>
          <cell r="H2670">
            <v>44044</v>
          </cell>
        </row>
        <row r="2671">
          <cell r="B2671" t="str">
            <v>I1013</v>
          </cell>
          <cell r="C2671" t="str">
            <v>Tirante 3X3 Saligna Bruto</v>
          </cell>
          <cell r="D2671" t="str">
            <v>ml</v>
          </cell>
          <cell r="E2671">
            <v>7.4365704286964114</v>
          </cell>
          <cell r="F2671">
            <v>62.024099999999997</v>
          </cell>
          <cell r="G2671">
            <v>461.24658792650905</v>
          </cell>
          <cell r="H2671">
            <v>44044</v>
          </cell>
        </row>
        <row r="2672">
          <cell r="B2672" t="str">
            <v>I1015</v>
          </cell>
          <cell r="C2672" t="str">
            <v>Clavos De 2"</v>
          </cell>
          <cell r="D2672" t="str">
            <v>kg</v>
          </cell>
          <cell r="E2672">
            <v>1</v>
          </cell>
          <cell r="F2672">
            <v>170.24789999999999</v>
          </cell>
          <cell r="G2672">
            <v>170.24789999999999</v>
          </cell>
          <cell r="H2672">
            <v>44044</v>
          </cell>
        </row>
        <row r="2673">
          <cell r="B2673" t="str">
            <v>I1014</v>
          </cell>
          <cell r="C2673" t="str">
            <v>Alambre Negro Recocido N 16</v>
          </cell>
          <cell r="D2673" t="str">
            <v>kg</v>
          </cell>
          <cell r="E2673">
            <v>0.6</v>
          </cell>
          <cell r="F2673">
            <v>260.3306</v>
          </cell>
          <cell r="G2673">
            <v>156.19836000000001</v>
          </cell>
          <cell r="H2673">
            <v>44044</v>
          </cell>
        </row>
        <row r="2674">
          <cell r="B2674" t="str">
            <v>I1001</v>
          </cell>
          <cell r="C2674" t="str">
            <v>Cemento Portland X 50 Kg</v>
          </cell>
          <cell r="D2674" t="str">
            <v>kg</v>
          </cell>
          <cell r="E2674">
            <v>25</v>
          </cell>
          <cell r="F2674">
            <v>10.3306</v>
          </cell>
          <cell r="G2674">
            <v>258.26499999999999</v>
          </cell>
          <cell r="H2674">
            <v>44044</v>
          </cell>
          <cell r="I2674" t="str">
            <v>para terminación superficial</v>
          </cell>
        </row>
        <row r="2675">
          <cell r="B2675" t="str">
            <v>I1017</v>
          </cell>
          <cell r="C2675" t="str">
            <v>Oficial Hormigon</v>
          </cell>
          <cell r="D2675" t="str">
            <v>hs</v>
          </cell>
          <cell r="E2675">
            <v>16</v>
          </cell>
          <cell r="F2675">
            <v>641.71653518961034</v>
          </cell>
          <cell r="G2675">
            <v>10267.464563033765</v>
          </cell>
          <cell r="H2675">
            <v>44044</v>
          </cell>
        </row>
        <row r="2676">
          <cell r="B2676" t="str">
            <v>I1018</v>
          </cell>
          <cell r="C2676" t="str">
            <v>Ayudante Hormigon</v>
          </cell>
          <cell r="D2676" t="str">
            <v>hs</v>
          </cell>
          <cell r="E2676">
            <v>16</v>
          </cell>
          <cell r="F2676">
            <v>562.29668970389594</v>
          </cell>
          <cell r="G2676">
            <v>8996.747035262335</v>
          </cell>
          <cell r="H2676">
            <v>44044</v>
          </cell>
        </row>
        <row r="2678">
          <cell r="A2678" t="str">
            <v>T1460</v>
          </cell>
          <cell r="C2678" t="str">
            <v>Modelo De Anden 1. Estructura De Hormigón, Zaparta, Vigas Y Losa In Situ (1200 M2)</v>
          </cell>
          <cell r="D2678" t="str">
            <v>u</v>
          </cell>
          <cell r="G2678">
            <v>18589482.445310313</v>
          </cell>
          <cell r="H2678">
            <v>43892.517627314817</v>
          </cell>
          <cell r="I2678" t="str">
            <v>80 MODELO</v>
          </cell>
        </row>
        <row r="2679">
          <cell r="B2679" t="str">
            <v>T1299</v>
          </cell>
          <cell r="C2679" t="str">
            <v>Excavacion Con Retropala Cat 416</v>
          </cell>
          <cell r="D2679" t="str">
            <v>m3</v>
          </cell>
          <cell r="E2679">
            <v>187.5</v>
          </cell>
          <cell r="F2679">
            <v>1193.0599935808737</v>
          </cell>
          <cell r="G2679">
            <v>223698.7487964138</v>
          </cell>
          <cell r="H2679">
            <v>44062</v>
          </cell>
          <cell r="I2679" t="str">
            <v>Anden</v>
          </cell>
        </row>
        <row r="2680">
          <cell r="B2680" t="str">
            <v>T1453</v>
          </cell>
          <cell r="C2680" t="str">
            <v>Hormigón De Limpieza Por M3</v>
          </cell>
          <cell r="D2680" t="str">
            <v>m3</v>
          </cell>
          <cell r="E2680">
            <v>5.25</v>
          </cell>
          <cell r="F2680">
            <v>14857.344463525045</v>
          </cell>
          <cell r="G2680">
            <v>78001.058433506492</v>
          </cell>
          <cell r="H2680">
            <v>44044</v>
          </cell>
          <cell r="I2680" t="str">
            <v>Anden</v>
          </cell>
        </row>
        <row r="2681">
          <cell r="B2681" t="str">
            <v>T1462</v>
          </cell>
          <cell r="C2681" t="str">
            <v>Zapata Corrida De Hormigón Armado Para Fundación De Andenes</v>
          </cell>
          <cell r="D2681" t="str">
            <v>m3</v>
          </cell>
          <cell r="E2681">
            <v>180</v>
          </cell>
          <cell r="F2681">
            <v>25336.368743601728</v>
          </cell>
          <cell r="G2681">
            <v>4560546.3738483107</v>
          </cell>
          <cell r="H2681">
            <v>44044</v>
          </cell>
          <cell r="I2681" t="str">
            <v>Anden</v>
          </cell>
        </row>
        <row r="2682">
          <cell r="B2682" t="str">
            <v>T1039</v>
          </cell>
          <cell r="C2682" t="str">
            <v>Tabiques H30 Fe 60 Kg/M3 (Bombeado)</v>
          </cell>
          <cell r="D2682" t="str">
            <v>m3</v>
          </cell>
          <cell r="E2682">
            <v>108</v>
          </cell>
          <cell r="F2682">
            <v>47964.546115004327</v>
          </cell>
          <cell r="G2682">
            <v>5180170.9804204674</v>
          </cell>
          <cell r="H2682">
            <v>44044</v>
          </cell>
          <cell r="I2682" t="str">
            <v>Anden</v>
          </cell>
        </row>
        <row r="2683">
          <cell r="B2683" t="str">
            <v>T1459</v>
          </cell>
          <cell r="C2683" t="str">
            <v xml:space="preserve">Losa In Situ E: 15Cm - H30 - Terminación H° Peinado C/ Bordes Alisados </v>
          </cell>
          <cell r="D2683" t="str">
            <v>m3</v>
          </cell>
          <cell r="E2683">
            <v>180</v>
          </cell>
          <cell r="F2683">
            <v>33005.694542222613</v>
          </cell>
          <cell r="G2683">
            <v>5941025.0176000707</v>
          </cell>
          <cell r="H2683">
            <v>44044</v>
          </cell>
          <cell r="I2683" t="str">
            <v>Anden</v>
          </cell>
        </row>
        <row r="2684">
          <cell r="B2684" t="str">
            <v>T1455</v>
          </cell>
          <cell r="C2684" t="str">
            <v>Solado Preventivo De Anden (Ancho 1,50 Mts) Por M2</v>
          </cell>
          <cell r="D2684" t="str">
            <v>m2</v>
          </cell>
          <cell r="E2684">
            <v>600</v>
          </cell>
          <cell r="F2684">
            <v>2180.5876039417417</v>
          </cell>
          <cell r="G2684">
            <v>1308352.5623650451</v>
          </cell>
          <cell r="H2684">
            <v>44044</v>
          </cell>
          <cell r="I2684" t="str">
            <v>Anden</v>
          </cell>
        </row>
        <row r="2685">
          <cell r="B2685" t="str">
            <v>T1458</v>
          </cell>
          <cell r="C2685" t="str">
            <v>Nariz De Borde De Andén</v>
          </cell>
          <cell r="D2685" t="str">
            <v>ml</v>
          </cell>
          <cell r="E2685">
            <v>400</v>
          </cell>
          <cell r="F2685">
            <v>3244.2192596162486</v>
          </cell>
          <cell r="G2685">
            <v>1297687.7038464993</v>
          </cell>
          <cell r="H2685">
            <v>43892.517627314817</v>
          </cell>
          <cell r="I2685" t="str">
            <v>Anden</v>
          </cell>
        </row>
        <row r="2687">
          <cell r="A2687" t="str">
            <v>T1461</v>
          </cell>
          <cell r="C2687" t="str">
            <v>Modelo De Anden 2. Estructura De Hormigón, Zapata, Vigas In Situ Y Losas Pretensadas (1200 M2) En Sectores Sin Cámaras De Inspección Y Hormigón In Situ En Sectores Donde Hay Cámaras De Inspección</v>
          </cell>
          <cell r="D2687" t="str">
            <v>u</v>
          </cell>
          <cell r="G2687">
            <v>17514192.60473869</v>
          </cell>
          <cell r="H2687">
            <v>43892.517627314817</v>
          </cell>
          <cell r="I2687" t="str">
            <v>80 MODELO</v>
          </cell>
        </row>
        <row r="2688">
          <cell r="B2688" t="str">
            <v>T1299</v>
          </cell>
          <cell r="C2688" t="str">
            <v>Excavacion Con Retropala Cat 416</v>
          </cell>
          <cell r="D2688" t="str">
            <v>m3</v>
          </cell>
          <cell r="E2688">
            <v>187.5</v>
          </cell>
          <cell r="F2688">
            <v>1193.0599935808737</v>
          </cell>
          <cell r="G2688">
            <v>223698.7487964138</v>
          </cell>
          <cell r="H2688">
            <v>44062</v>
          </cell>
          <cell r="I2688" t="str">
            <v>Cuidado, a este modelo le faltan cosas</v>
          </cell>
        </row>
        <row r="2689">
          <cell r="B2689" t="str">
            <v>T1453</v>
          </cell>
          <cell r="C2689" t="str">
            <v>Hormigón De Limpieza Por M3</v>
          </cell>
          <cell r="D2689" t="str">
            <v>m3</v>
          </cell>
          <cell r="E2689">
            <v>5.25</v>
          </cell>
          <cell r="F2689">
            <v>14857.344463525045</v>
          </cell>
          <cell r="G2689">
            <v>78001.058433506492</v>
          </cell>
          <cell r="H2689">
            <v>44044</v>
          </cell>
        </row>
        <row r="2690">
          <cell r="B2690" t="str">
            <v>T1462</v>
          </cell>
          <cell r="C2690" t="str">
            <v>Zapata Corrida De Hormigón Armado Para Fundación De Andenes</v>
          </cell>
          <cell r="D2690" t="str">
            <v>m3</v>
          </cell>
          <cell r="E2690">
            <v>180</v>
          </cell>
          <cell r="F2690">
            <v>25336.368743601728</v>
          </cell>
          <cell r="G2690">
            <v>4560546.3738483107</v>
          </cell>
          <cell r="H2690">
            <v>44044</v>
          </cell>
        </row>
        <row r="2691">
          <cell r="B2691" t="str">
            <v>T1039</v>
          </cell>
          <cell r="C2691" t="str">
            <v>Tabiques H30 Fe 60 Kg/M3 (Bombeado)</v>
          </cell>
          <cell r="D2691" t="str">
            <v>m3</v>
          </cell>
          <cell r="E2691">
            <v>108</v>
          </cell>
          <cell r="F2691">
            <v>47964.546115004327</v>
          </cell>
          <cell r="G2691">
            <v>5180170.9804204674</v>
          </cell>
          <cell r="H2691">
            <v>44044</v>
          </cell>
        </row>
        <row r="2692">
          <cell r="B2692" t="str">
            <v>T1459</v>
          </cell>
          <cell r="C2692" t="str">
            <v xml:space="preserve">Losa In Situ E: 15Cm - H30 - Terminación H° Peinado C/ Bordes Alisados </v>
          </cell>
          <cell r="D2692" t="str">
            <v>m3</v>
          </cell>
          <cell r="E2692">
            <v>14.4</v>
          </cell>
          <cell r="F2692">
            <v>33005.694542222613</v>
          </cell>
          <cell r="G2692">
            <v>475282.00140800566</v>
          </cell>
          <cell r="H2692">
            <v>44044</v>
          </cell>
          <cell r="I2692" t="str">
            <v>Sectores en los que hay cámaras de insp.</v>
          </cell>
        </row>
        <row r="2693">
          <cell r="B2693" t="str">
            <v>T1457</v>
          </cell>
          <cell r="C2693" t="str">
            <v>Losetas Prefabricadas Para Andenes De 700 Kg/M2 De Sobrecarga</v>
          </cell>
          <cell r="D2693" t="str">
            <v>m2</v>
          </cell>
          <cell r="E2693">
            <v>1128</v>
          </cell>
          <cell r="F2693">
            <v>2392.1177915484559</v>
          </cell>
          <cell r="G2693">
            <v>2698308.8688666583</v>
          </cell>
          <cell r="H2693">
            <v>43892.517627314817</v>
          </cell>
          <cell r="I2693" t="str">
            <v>Sectores sin cámaras de insp.</v>
          </cell>
        </row>
        <row r="2694">
          <cell r="B2694" t="str">
            <v>T1455</v>
          </cell>
          <cell r="C2694" t="str">
            <v>Solado Preventivo De Anden (Ancho 1,50 Mts) Por M2</v>
          </cell>
          <cell r="D2694" t="str">
            <v>m2</v>
          </cell>
          <cell r="E2694">
            <v>564</v>
          </cell>
          <cell r="F2694">
            <v>2180.5876039417417</v>
          </cell>
          <cell r="G2694">
            <v>1229851.4086231424</v>
          </cell>
          <cell r="H2694">
            <v>44044</v>
          </cell>
          <cell r="I2694" t="str">
            <v>600 m2 - 36m2 en sectores de camaras</v>
          </cell>
        </row>
        <row r="2695">
          <cell r="B2695" t="str">
            <v>T1456</v>
          </cell>
          <cell r="C2695" t="str">
            <v>Solado De Hormigón Fratasado En Anden, Esp 7 Cm Con Malla De Acero</v>
          </cell>
          <cell r="D2695" t="str">
            <v>m2</v>
          </cell>
          <cell r="E2695">
            <v>600</v>
          </cell>
          <cell r="F2695">
            <v>2951.0757674928113</v>
          </cell>
          <cell r="G2695">
            <v>1770645.4604956869</v>
          </cell>
          <cell r="H2695">
            <v>43892.517627314817</v>
          </cell>
        </row>
        <row r="2696">
          <cell r="B2696" t="str">
            <v>T1458</v>
          </cell>
          <cell r="C2696" t="str">
            <v>Nariz De Borde De Andén</v>
          </cell>
          <cell r="D2696" t="str">
            <v>ml</v>
          </cell>
          <cell r="E2696">
            <v>400</v>
          </cell>
          <cell r="F2696">
            <v>3244.2192596162486</v>
          </cell>
          <cell r="G2696">
            <v>1297687.7038464993</v>
          </cell>
          <cell r="H2696">
            <v>43892.517627314817</v>
          </cell>
        </row>
        <row r="2698">
          <cell r="A2698" t="str">
            <v>T1462</v>
          </cell>
          <cell r="C2698" t="str">
            <v>Zapata Corrida De Hormigón Armado Para Fundación De Andenes</v>
          </cell>
          <cell r="D2698" t="str">
            <v>m3</v>
          </cell>
          <cell r="G2698">
            <v>25336.368743601728</v>
          </cell>
          <cell r="H2698">
            <v>44044</v>
          </cell>
          <cell r="I2698" t="str">
            <v>04 FUNDACIONES</v>
          </cell>
        </row>
        <row r="2699">
          <cell r="B2699" t="str">
            <v>I1019</v>
          </cell>
          <cell r="C2699" t="str">
            <v>Hormigon Elaborado H30</v>
          </cell>
          <cell r="D2699" t="str">
            <v>m3</v>
          </cell>
          <cell r="E2699">
            <v>1.05</v>
          </cell>
          <cell r="F2699">
            <v>6320</v>
          </cell>
          <cell r="G2699">
            <v>6636</v>
          </cell>
          <cell r="H2699">
            <v>44044</v>
          </cell>
        </row>
        <row r="2700">
          <cell r="B2700" t="str">
            <v>I1314</v>
          </cell>
          <cell r="C2700" t="str">
            <v>Servicio De Bombeo</v>
          </cell>
          <cell r="D2700" t="str">
            <v>m3</v>
          </cell>
          <cell r="E2700">
            <v>1.05</v>
          </cell>
          <cell r="F2700">
            <v>280</v>
          </cell>
          <cell r="G2700">
            <v>294</v>
          </cell>
          <cell r="H2700">
            <v>44044</v>
          </cell>
        </row>
        <row r="2701">
          <cell r="B2701" t="str">
            <v>I1315</v>
          </cell>
          <cell r="C2701" t="str">
            <v>Traslado De Bomba</v>
          </cell>
          <cell r="D2701" t="str">
            <v>u</v>
          </cell>
          <cell r="E2701">
            <v>1.6666666666666666E-2</v>
          </cell>
          <cell r="F2701">
            <v>28000</v>
          </cell>
          <cell r="G2701">
            <v>466.66666666666669</v>
          </cell>
          <cell r="H2701">
            <v>44044</v>
          </cell>
          <cell r="I2701" t="str">
            <v>1 SERVICIO CADA 60 M3</v>
          </cell>
        </row>
        <row r="2702">
          <cell r="B2702" t="str">
            <v>I1010</v>
          </cell>
          <cell r="C2702" t="str">
            <v>Acero  Adn420 Diam 6 Mm</v>
          </cell>
          <cell r="D2702" t="str">
            <v>ton</v>
          </cell>
          <cell r="E2702">
            <v>7.0000000000000007E-2</v>
          </cell>
          <cell r="F2702">
            <v>77383.858399999997</v>
          </cell>
          <cell r="G2702">
            <v>5416.8700880000006</v>
          </cell>
          <cell r="H2702">
            <v>44044</v>
          </cell>
        </row>
        <row r="2703">
          <cell r="B2703" t="str">
            <v>I1014</v>
          </cell>
          <cell r="C2703" t="str">
            <v>Alambre Negro Recocido N 16</v>
          </cell>
          <cell r="D2703" t="str">
            <v>kg</v>
          </cell>
          <cell r="E2703">
            <v>1</v>
          </cell>
          <cell r="F2703">
            <v>260.3306</v>
          </cell>
          <cell r="G2703">
            <v>260.3306</v>
          </cell>
          <cell r="H2703">
            <v>44044</v>
          </cell>
        </row>
        <row r="2704">
          <cell r="B2704" t="str">
            <v>I1015</v>
          </cell>
          <cell r="C2704" t="str">
            <v>Clavos De 2"</v>
          </cell>
          <cell r="D2704" t="str">
            <v>kg</v>
          </cell>
          <cell r="E2704">
            <v>0.6</v>
          </cell>
          <cell r="F2704">
            <v>170.24789999999999</v>
          </cell>
          <cell r="G2704">
            <v>102.14873999999999</v>
          </cell>
          <cell r="H2704">
            <v>44044</v>
          </cell>
        </row>
        <row r="2705">
          <cell r="B2705" t="str">
            <v>I1012</v>
          </cell>
          <cell r="C2705" t="str">
            <v>Tabla De 1" Saligna Bruto</v>
          </cell>
          <cell r="D2705" t="str">
            <v>m2</v>
          </cell>
          <cell r="E2705">
            <v>0.5</v>
          </cell>
          <cell r="F2705">
            <v>240.4408</v>
          </cell>
          <cell r="G2705">
            <v>120.2204</v>
          </cell>
          <cell r="H2705">
            <v>44044</v>
          </cell>
        </row>
        <row r="2706">
          <cell r="B2706" t="str">
            <v>I1017</v>
          </cell>
          <cell r="C2706" t="str">
            <v>Oficial Hormigon</v>
          </cell>
          <cell r="D2706" t="str">
            <v>hs</v>
          </cell>
          <cell r="E2706">
            <v>10</v>
          </cell>
          <cell r="F2706">
            <v>641.71653518961034</v>
          </cell>
          <cell r="G2706">
            <v>6417.1653518961029</v>
          </cell>
          <cell r="H2706">
            <v>44044</v>
          </cell>
        </row>
        <row r="2707">
          <cell r="B2707" t="str">
            <v>I1018</v>
          </cell>
          <cell r="C2707" t="str">
            <v>Ayudante Hormigon</v>
          </cell>
          <cell r="D2707" t="str">
            <v>hs</v>
          </cell>
          <cell r="E2707">
            <v>10</v>
          </cell>
          <cell r="F2707">
            <v>562.29668970389594</v>
          </cell>
          <cell r="G2707">
            <v>5622.9668970389594</v>
          </cell>
          <cell r="H2707">
            <v>44044</v>
          </cell>
        </row>
        <row r="2709">
          <cell r="A2709" t="str">
            <v>T1463</v>
          </cell>
          <cell r="C2709" t="str">
            <v>Contrapiso Rdc Esp 15 Cm, Con Malla Fi 6 15X15</v>
          </cell>
          <cell r="D2709" t="str">
            <v>m2</v>
          </cell>
          <cell r="G2709">
            <v>2301.4382314835207</v>
          </cell>
          <cell r="H2709">
            <v>44044</v>
          </cell>
          <cell r="I2709" t="str">
            <v>09 CONTRAPISOS</v>
          </cell>
        </row>
        <row r="2710">
          <cell r="B2710" t="str">
            <v>I1467</v>
          </cell>
          <cell r="C2710" t="str">
            <v>Rdc 4 Bombeable</v>
          </cell>
          <cell r="D2710" t="str">
            <v>m3</v>
          </cell>
          <cell r="E2710">
            <v>0.155</v>
          </cell>
          <cell r="F2710">
            <v>6055</v>
          </cell>
          <cell r="G2710">
            <v>938.52499999999998</v>
          </cell>
          <cell r="H2710">
            <v>44044</v>
          </cell>
        </row>
        <row r="2711">
          <cell r="B2711" t="str">
            <v>I1314</v>
          </cell>
          <cell r="C2711" t="str">
            <v>Servicio De Bombeo</v>
          </cell>
          <cell r="D2711" t="str">
            <v>m3</v>
          </cell>
          <cell r="E2711">
            <v>0.16</v>
          </cell>
          <cell r="F2711">
            <v>280</v>
          </cell>
          <cell r="G2711">
            <v>44.800000000000004</v>
          </cell>
          <cell r="H2711">
            <v>44044</v>
          </cell>
        </row>
        <row r="2712">
          <cell r="B2712" t="str">
            <v>I1315</v>
          </cell>
          <cell r="C2712" t="str">
            <v>Traslado De Bomba</v>
          </cell>
          <cell r="D2712" t="str">
            <v>u</v>
          </cell>
          <cell r="E2712">
            <v>7.5471698113207548E-3</v>
          </cell>
          <cell r="F2712">
            <v>28000</v>
          </cell>
          <cell r="G2712">
            <v>211.32075471698113</v>
          </cell>
          <cell r="H2712">
            <v>44044</v>
          </cell>
          <cell r="I2712" t="str">
            <v>4 SERV PARA 530 M2</v>
          </cell>
        </row>
        <row r="2713">
          <cell r="B2713" t="str">
            <v>I1037</v>
          </cell>
          <cell r="C2713" t="str">
            <v>Malla 15X15 6Mm. (6X2.15Mts.) Q84</v>
          </cell>
          <cell r="D2713" t="str">
            <v>u</v>
          </cell>
          <cell r="E2713">
            <v>8.5271317829457377E-2</v>
          </cell>
          <cell r="F2713">
            <v>2056.4050000000002</v>
          </cell>
          <cell r="G2713">
            <v>175.35236434108532</v>
          </cell>
          <cell r="H2713">
            <v>44044</v>
          </cell>
        </row>
        <row r="2714">
          <cell r="B2714" t="str">
            <v>I1014</v>
          </cell>
          <cell r="C2714" t="str">
            <v>Alambre Negro Recocido N 16</v>
          </cell>
          <cell r="D2714" t="str">
            <v>kg</v>
          </cell>
          <cell r="E2714">
            <v>0.15</v>
          </cell>
          <cell r="F2714">
            <v>260.3306</v>
          </cell>
          <cell r="G2714">
            <v>39.049590000000002</v>
          </cell>
          <cell r="H2714">
            <v>44044</v>
          </cell>
        </row>
        <row r="2715">
          <cell r="B2715" t="str">
            <v>I1015</v>
          </cell>
          <cell r="C2715" t="str">
            <v>Clavos De 2"</v>
          </cell>
          <cell r="D2715" t="str">
            <v>kg</v>
          </cell>
          <cell r="E2715">
            <v>0.15</v>
          </cell>
          <cell r="F2715">
            <v>170.24789999999999</v>
          </cell>
          <cell r="G2715">
            <v>25.537184999999997</v>
          </cell>
          <cell r="H2715">
            <v>44044</v>
          </cell>
        </row>
        <row r="2716">
          <cell r="B2716" t="str">
            <v>I1012</v>
          </cell>
          <cell r="C2716" t="str">
            <v>Tabla De 1" Saligna Bruto</v>
          </cell>
          <cell r="D2716" t="str">
            <v>m2</v>
          </cell>
          <cell r="E2716">
            <v>0.1</v>
          </cell>
          <cell r="F2716">
            <v>240.4408</v>
          </cell>
          <cell r="G2716">
            <v>24.044080000000001</v>
          </cell>
          <cell r="H2716">
            <v>44044</v>
          </cell>
        </row>
        <row r="2717">
          <cell r="B2717" t="str">
            <v>I1017</v>
          </cell>
          <cell r="C2717" t="str">
            <v>Oficial Hormigon</v>
          </cell>
          <cell r="D2717" t="str">
            <v>hs</v>
          </cell>
          <cell r="E2717">
            <v>0.7</v>
          </cell>
          <cell r="F2717">
            <v>641.71653518961034</v>
          </cell>
          <cell r="G2717">
            <v>449.20157463272722</v>
          </cell>
          <cell r="H2717">
            <v>44044</v>
          </cell>
        </row>
        <row r="2718">
          <cell r="B2718" t="str">
            <v>I1018</v>
          </cell>
          <cell r="C2718" t="str">
            <v>Ayudante Hormigon</v>
          </cell>
          <cell r="D2718" t="str">
            <v>hs</v>
          </cell>
          <cell r="E2718">
            <v>0.7</v>
          </cell>
          <cell r="F2718">
            <v>562.29668970389594</v>
          </cell>
          <cell r="G2718">
            <v>393.60768279272713</v>
          </cell>
          <cell r="H2718">
            <v>44044</v>
          </cell>
        </row>
        <row r="2720">
          <cell r="A2720" t="str">
            <v>T1464</v>
          </cell>
          <cell r="C2720" t="str">
            <v>Relleno En Zona De Andenes Con Rdc 4</v>
          </cell>
          <cell r="D2720" t="str">
            <v>m3</v>
          </cell>
          <cell r="G2720">
            <v>7847.8592574254544</v>
          </cell>
          <cell r="H2720">
            <v>44044</v>
          </cell>
          <cell r="I2720" t="str">
            <v>04 FUNDACIONES</v>
          </cell>
        </row>
        <row r="2721">
          <cell r="B2721" t="str">
            <v>I1467</v>
          </cell>
          <cell r="C2721" t="str">
            <v>Rdc 4 Bombeable</v>
          </cell>
          <cell r="D2721" t="str">
            <v>m3</v>
          </cell>
          <cell r="E2721">
            <v>1.03</v>
          </cell>
          <cell r="F2721">
            <v>6055</v>
          </cell>
          <cell r="G2721">
            <v>6236.6500000000005</v>
          </cell>
          <cell r="H2721">
            <v>44044</v>
          </cell>
        </row>
        <row r="2722">
          <cell r="B2722" t="str">
            <v>I1314</v>
          </cell>
          <cell r="C2722" t="str">
            <v>Servicio De Bombeo</v>
          </cell>
          <cell r="D2722" t="str">
            <v>m3</v>
          </cell>
          <cell r="E2722">
            <v>1.03</v>
          </cell>
          <cell r="F2722">
            <v>280</v>
          </cell>
          <cell r="G2722">
            <v>288.40000000000003</v>
          </cell>
          <cell r="H2722">
            <v>44044</v>
          </cell>
        </row>
        <row r="2723">
          <cell r="B2723" t="str">
            <v>I1315</v>
          </cell>
          <cell r="C2723" t="str">
            <v>Traslado De Bomba</v>
          </cell>
          <cell r="D2723" t="str">
            <v>u</v>
          </cell>
          <cell r="E2723">
            <v>1.7142857142857144E-2</v>
          </cell>
          <cell r="F2723">
            <v>28000</v>
          </cell>
          <cell r="G2723">
            <v>480</v>
          </cell>
          <cell r="H2723">
            <v>44044</v>
          </cell>
          <cell r="I2723" t="str">
            <v>24 SERVICIOS PARA 1400 M3</v>
          </cell>
        </row>
        <row r="2724">
          <cell r="B2724" t="str">
            <v>I1017</v>
          </cell>
          <cell r="C2724" t="str">
            <v>Oficial Hormigon</v>
          </cell>
          <cell r="D2724" t="str">
            <v>hs</v>
          </cell>
          <cell r="E2724">
            <v>0.7</v>
          </cell>
          <cell r="F2724">
            <v>641.71653518961034</v>
          </cell>
          <cell r="G2724">
            <v>449.20157463272722</v>
          </cell>
          <cell r="H2724">
            <v>44044</v>
          </cell>
        </row>
        <row r="2725">
          <cell r="B2725" t="str">
            <v>I1018</v>
          </cell>
          <cell r="C2725" t="str">
            <v>Ayudante Hormigon</v>
          </cell>
          <cell r="D2725" t="str">
            <v>hs</v>
          </cell>
          <cell r="E2725">
            <v>0.7</v>
          </cell>
          <cell r="F2725">
            <v>562.29668970389594</v>
          </cell>
          <cell r="G2725">
            <v>393.60768279272713</v>
          </cell>
          <cell r="H2725">
            <v>44044</v>
          </cell>
        </row>
        <row r="2727">
          <cell r="A2727" t="str">
            <v>T1465</v>
          </cell>
          <cell r="C2727" t="str">
            <v>Carpeta De Nivelación Mortero 1:3,  Esp:2 Cm (Incluye Membrana De 200 Micrones)</v>
          </cell>
          <cell r="D2727" t="str">
            <v>m2</v>
          </cell>
          <cell r="G2727">
            <v>708.76578442051937</v>
          </cell>
          <cell r="H2727">
            <v>44044</v>
          </cell>
          <cell r="I2727" t="str">
            <v>10 CARPETAS</v>
          </cell>
        </row>
        <row r="2728">
          <cell r="B2728" t="str">
            <v>I1318</v>
          </cell>
          <cell r="C2728" t="str">
            <v>Film Polietileno Nylon Negro De 2X50Mts Espesor 200 Micrones</v>
          </cell>
          <cell r="D2728" t="str">
            <v>u</v>
          </cell>
          <cell r="E2728">
            <v>1.0500000000000001E-2</v>
          </cell>
          <cell r="F2728">
            <v>1652.0661</v>
          </cell>
          <cell r="G2728">
            <v>17.34669405</v>
          </cell>
          <cell r="H2728">
            <v>44044</v>
          </cell>
        </row>
        <row r="2729">
          <cell r="B2729" t="str">
            <v>T1025</v>
          </cell>
          <cell r="C2729" t="str">
            <v>Mortero 1:3 (Mat)</v>
          </cell>
          <cell r="D2729" t="str">
            <v>m3</v>
          </cell>
          <cell r="E2729">
            <v>2.5000000000000001E-2</v>
          </cell>
          <cell r="F2729">
            <v>6787.2010500000006</v>
          </cell>
          <cell r="G2729">
            <v>169.68002625000003</v>
          </cell>
          <cell r="H2729">
            <v>44044</v>
          </cell>
        </row>
        <row r="2730">
          <cell r="B2730" t="str">
            <v>T1291</v>
          </cell>
          <cell r="C2730" t="str">
            <v>Ejecución De Carpeta Esp 2 Cm (Mo)</v>
          </cell>
          <cell r="D2730" t="str">
            <v>m2</v>
          </cell>
          <cell r="E2730">
            <v>1</v>
          </cell>
          <cell r="F2730">
            <v>501.67217703896097</v>
          </cell>
          <cell r="G2730">
            <v>501.67217703896097</v>
          </cell>
          <cell r="H2730">
            <v>44044</v>
          </cell>
        </row>
        <row r="2731">
          <cell r="B2731" t="str">
            <v>I1004</v>
          </cell>
          <cell r="C2731" t="str">
            <v>Oficial</v>
          </cell>
          <cell r="D2731" t="str">
            <v>hs</v>
          </cell>
          <cell r="E2731">
            <v>0.02</v>
          </cell>
          <cell r="F2731">
            <v>534.76377932467528</v>
          </cell>
          <cell r="G2731">
            <v>10.695275586493507</v>
          </cell>
          <cell r="H2731">
            <v>44044</v>
          </cell>
          <cell r="I2731" t="str">
            <v>COLOCACION DE FILM</v>
          </cell>
        </row>
        <row r="2732">
          <cell r="B2732" t="str">
            <v>I1005</v>
          </cell>
          <cell r="C2732" t="str">
            <v>Ayudante</v>
          </cell>
          <cell r="D2732" t="str">
            <v>hs</v>
          </cell>
          <cell r="E2732">
            <v>0.02</v>
          </cell>
          <cell r="F2732">
            <v>468.58057475324659</v>
          </cell>
          <cell r="G2732">
            <v>9.3716114950649327</v>
          </cell>
          <cell r="H2732">
            <v>44044</v>
          </cell>
          <cell r="I2732" t="str">
            <v>COLOCACION DE FILM</v>
          </cell>
        </row>
        <row r="2734">
          <cell r="A2734" t="str">
            <v>T1466</v>
          </cell>
          <cell r="C2734" t="str">
            <v>Contrapiso De H25 Esp: 7 Cm, Bombeado, Con Malla Q131 Y Film De 200 Micrones</v>
          </cell>
          <cell r="D2734" t="str">
            <v>m2</v>
          </cell>
          <cell r="G2734">
            <v>1577.7986946734488</v>
          </cell>
          <cell r="H2734">
            <v>44044</v>
          </cell>
          <cell r="I2734" t="str">
            <v>09 CONTRAPISOS</v>
          </cell>
        </row>
        <row r="2735">
          <cell r="B2735" t="str">
            <v>I1468</v>
          </cell>
          <cell r="C2735" t="str">
            <v>Hormigón H25</v>
          </cell>
          <cell r="D2735" t="str">
            <v>m3</v>
          </cell>
          <cell r="E2735">
            <v>7.4999999999999997E-2</v>
          </cell>
          <cell r="F2735">
            <v>6245</v>
          </cell>
          <cell r="G2735">
            <v>468.375</v>
          </cell>
          <cell r="H2735">
            <v>44044</v>
          </cell>
        </row>
        <row r="2736">
          <cell r="B2736" t="str">
            <v>I1314</v>
          </cell>
          <cell r="C2736" t="str">
            <v>Servicio De Bombeo</v>
          </cell>
          <cell r="D2736" t="str">
            <v>m3</v>
          </cell>
          <cell r="E2736">
            <v>7.4999999999999997E-2</v>
          </cell>
          <cell r="F2736">
            <v>280</v>
          </cell>
          <cell r="G2736">
            <v>21</v>
          </cell>
          <cell r="H2736">
            <v>44044</v>
          </cell>
        </row>
        <row r="2737">
          <cell r="B2737" t="str">
            <v>I1315</v>
          </cell>
          <cell r="C2737" t="str">
            <v>Traslado De Bomba</v>
          </cell>
          <cell r="D2737" t="str">
            <v>u</v>
          </cell>
          <cell r="E2737">
            <v>1.1428571428571429E-3</v>
          </cell>
          <cell r="F2737">
            <v>28000</v>
          </cell>
          <cell r="G2737">
            <v>32</v>
          </cell>
          <cell r="H2737">
            <v>44044</v>
          </cell>
          <cell r="I2737" t="str">
            <v>4 SERVICIOS PARA 3500 M2</v>
          </cell>
        </row>
        <row r="2738">
          <cell r="B2738" t="str">
            <v>I1318</v>
          </cell>
          <cell r="C2738" t="str">
            <v>Film Polietileno Nylon Negro De 2X50Mts Espesor 200 Micrones</v>
          </cell>
          <cell r="D2738" t="str">
            <v>u</v>
          </cell>
          <cell r="E2738">
            <v>1.0500000000000001E-2</v>
          </cell>
          <cell r="F2738">
            <v>1652.0661</v>
          </cell>
          <cell r="G2738">
            <v>17.34669405</v>
          </cell>
          <cell r="H2738">
            <v>44044</v>
          </cell>
        </row>
        <row r="2739">
          <cell r="B2739" t="str">
            <v>I1469</v>
          </cell>
          <cell r="C2739" t="str">
            <v xml:space="preserve">Malla De Hierro Sima Acindar Q-131 5Mm (15X15) 14,4M² </v>
          </cell>
          <cell r="D2739" t="str">
            <v>u</v>
          </cell>
          <cell r="E2739">
            <v>7.6388888888888895E-2</v>
          </cell>
          <cell r="F2739">
            <v>2941.9834999999998</v>
          </cell>
          <cell r="G2739">
            <v>224.73485069444445</v>
          </cell>
          <cell r="H2739">
            <v>44044</v>
          </cell>
        </row>
        <row r="2740">
          <cell r="B2740" t="str">
            <v>T1289</v>
          </cell>
          <cell r="C2740" t="str">
            <v>Ejecución De Contrapiso Sobre Losa Esp 8 Cm (Mo)</v>
          </cell>
          <cell r="D2740" t="str">
            <v>m2</v>
          </cell>
          <cell r="E2740">
            <v>1</v>
          </cell>
          <cell r="F2740">
            <v>501.67217703896097</v>
          </cell>
          <cell r="G2740">
            <v>501.67217703896097</v>
          </cell>
          <cell r="H2740">
            <v>44044</v>
          </cell>
        </row>
        <row r="2741">
          <cell r="B2741" t="str">
            <v>I1004</v>
          </cell>
          <cell r="C2741" t="str">
            <v>Oficial</v>
          </cell>
          <cell r="D2741" t="str">
            <v>hs</v>
          </cell>
          <cell r="E2741">
            <v>0.3</v>
          </cell>
          <cell r="F2741">
            <v>534.76377932467528</v>
          </cell>
          <cell r="G2741">
            <v>160.42913379740259</v>
          </cell>
          <cell r="H2741">
            <v>44044</v>
          </cell>
          <cell r="I2741" t="str">
            <v>COLOC DE FILM Y ARMADURA</v>
          </cell>
        </row>
        <row r="2742">
          <cell r="B2742" t="str">
            <v>I1005</v>
          </cell>
          <cell r="C2742" t="str">
            <v>Ayudante</v>
          </cell>
          <cell r="D2742" t="str">
            <v>hs</v>
          </cell>
          <cell r="E2742">
            <v>0.3</v>
          </cell>
          <cell r="F2742">
            <v>468.58057475324659</v>
          </cell>
          <cell r="G2742">
            <v>140.57417242597398</v>
          </cell>
          <cell r="H2742">
            <v>44044</v>
          </cell>
          <cell r="I2742" t="str">
            <v>COLOC DE FILM Y ARMADURA</v>
          </cell>
        </row>
        <row r="2743">
          <cell r="B2743" t="str">
            <v>I1472</v>
          </cell>
          <cell r="C2743" t="str">
            <v>Endurecedor No Metálico Para Pisos De Hormigón Bolsa 30 Kg</v>
          </cell>
          <cell r="D2743" t="str">
            <v>u</v>
          </cell>
          <cell r="E2743">
            <v>3.3333333333333333E-2</v>
          </cell>
          <cell r="F2743">
            <v>350</v>
          </cell>
          <cell r="G2743">
            <v>11.666666666666666</v>
          </cell>
          <cell r="H2743">
            <v>44044</v>
          </cell>
          <cell r="I2743" t="str">
            <v>1 kg/m2</v>
          </cell>
        </row>
        <row r="2745">
          <cell r="A2745" t="str">
            <v>T1467</v>
          </cell>
          <cell r="C2745" t="str">
            <v>Contrapiso Alivianado Con Perlas De Polietileno, Esp 4 Cm</v>
          </cell>
          <cell r="D2745" t="str">
            <v>m2</v>
          </cell>
          <cell r="G2745">
            <v>875.56055244675315</v>
          </cell>
          <cell r="H2745">
            <v>44044</v>
          </cell>
          <cell r="I2745" t="str">
            <v>09 CONTRAPISOS</v>
          </cell>
        </row>
        <row r="2746">
          <cell r="B2746" t="str">
            <v>I1470</v>
          </cell>
          <cell r="C2746" t="str">
            <v>Perlas Telgopor X 170 Lt (Rinde 0,2 M3)</v>
          </cell>
          <cell r="D2746" t="str">
            <v>u</v>
          </cell>
          <cell r="E2746">
            <v>0.2</v>
          </cell>
          <cell r="F2746">
            <v>851.23969999999997</v>
          </cell>
          <cell r="G2746">
            <v>170.24794</v>
          </cell>
          <cell r="H2746">
            <v>44044</v>
          </cell>
          <cell r="I2746" t="str">
            <v>1 bolsa para 0,2 m3</v>
          </cell>
        </row>
        <row r="2747">
          <cell r="B2747" t="str">
            <v>I1001</v>
          </cell>
          <cell r="C2747" t="str">
            <v>Cemento Portland X 50 Kg</v>
          </cell>
          <cell r="D2747" t="str">
            <v>kg</v>
          </cell>
          <cell r="E2747">
            <v>10</v>
          </cell>
          <cell r="F2747">
            <v>10.3306</v>
          </cell>
          <cell r="G2747">
            <v>103.30600000000001</v>
          </cell>
          <cell r="H2747">
            <v>44044</v>
          </cell>
          <cell r="I2747" t="str">
            <v>250 kg/m3</v>
          </cell>
        </row>
        <row r="2748">
          <cell r="B2748" t="str">
            <v>T1288</v>
          </cell>
          <cell r="C2748" t="str">
            <v>Ejecución De Contrapiso Sobre Terreno Natural Esp 12 Cm (Mo)</v>
          </cell>
          <cell r="D2748" t="str">
            <v>m2</v>
          </cell>
          <cell r="E2748">
            <v>1</v>
          </cell>
          <cell r="F2748">
            <v>602.00661244675314</v>
          </cell>
          <cell r="G2748">
            <v>602.00661244675314</v>
          </cell>
          <cell r="H2748">
            <v>44044</v>
          </cell>
        </row>
        <row r="2750">
          <cell r="A2750" t="str">
            <v>T1468</v>
          </cell>
          <cell r="C2750" t="str">
            <v>Tratamiento De Juntas Anchas</v>
          </cell>
          <cell r="D2750" t="str">
            <v>ml</v>
          </cell>
          <cell r="G2750">
            <v>2117.64</v>
          </cell>
          <cell r="H2750">
            <v>43852</v>
          </cell>
          <cell r="I2750" t="str">
            <v>07 AISLACIONES</v>
          </cell>
        </row>
        <row r="2751">
          <cell r="B2751" t="str">
            <v>I1483</v>
          </cell>
          <cell r="C2751" t="str">
            <v>Reparación De Juntas De Pisos (Materiales)</v>
          </cell>
          <cell r="D2751" t="str">
            <v>ml</v>
          </cell>
          <cell r="E2751">
            <v>1</v>
          </cell>
          <cell r="F2751">
            <v>1940.5</v>
          </cell>
          <cell r="G2751">
            <v>1940.5</v>
          </cell>
          <cell r="H2751">
            <v>44062</v>
          </cell>
        </row>
        <row r="2752">
          <cell r="B2752" t="str">
            <v>I1484</v>
          </cell>
          <cell r="C2752" t="str">
            <v>Reparación De Juntas De Pisos (Subcontrato De Mano De Obra)</v>
          </cell>
          <cell r="D2752" t="str">
            <v>ml</v>
          </cell>
          <cell r="E2752">
            <v>1</v>
          </cell>
          <cell r="F2752">
            <v>177.14</v>
          </cell>
          <cell r="G2752">
            <v>177.14</v>
          </cell>
          <cell r="H2752">
            <v>43852</v>
          </cell>
        </row>
        <row r="2754">
          <cell r="A2754" t="str">
            <v>T1469</v>
          </cell>
          <cell r="C2754" t="str">
            <v>Tratamiento De Fisura De Carpeta, Escarificar, Rellenar Con Membrana Elastomérica, Fibra De Vidrio Y Membrana Bicomponente</v>
          </cell>
          <cell r="D2754" t="str">
            <v>ml</v>
          </cell>
          <cell r="G2754">
            <v>3663.5600000000004</v>
          </cell>
          <cell r="H2754">
            <v>43852</v>
          </cell>
          <cell r="I2754" t="str">
            <v>07 AISLACIONES</v>
          </cell>
        </row>
        <row r="2755">
          <cell r="B2755" t="str">
            <v>I1485</v>
          </cell>
          <cell r="C2755" t="str">
            <v>Tratamiento De Fisuras De Pisos (Materiales)</v>
          </cell>
          <cell r="D2755" t="str">
            <v>ml</v>
          </cell>
          <cell r="E2755">
            <v>1</v>
          </cell>
          <cell r="F2755">
            <v>2949.5600000000004</v>
          </cell>
          <cell r="G2755">
            <v>2949.5600000000004</v>
          </cell>
          <cell r="H2755">
            <v>43852</v>
          </cell>
        </row>
        <row r="2756">
          <cell r="B2756" t="str">
            <v>I1486</v>
          </cell>
          <cell r="C2756" t="str">
            <v>Tratamiento De Fisuras De Pisos (Subcontrato De Mano De Obra)</v>
          </cell>
          <cell r="D2756" t="str">
            <v>ml</v>
          </cell>
          <cell r="E2756">
            <v>1</v>
          </cell>
          <cell r="F2756">
            <v>714</v>
          </cell>
          <cell r="G2756">
            <v>714</v>
          </cell>
          <cell r="H2756">
            <v>43852</v>
          </cell>
        </row>
        <row r="2758">
          <cell r="A2758" t="str">
            <v>T1470</v>
          </cell>
          <cell r="C2758" t="str">
            <v>Escarificado De Superficie De Anden</v>
          </cell>
          <cell r="D2758" t="str">
            <v>m2</v>
          </cell>
          <cell r="G2758">
            <v>351.76797021695398</v>
          </cell>
          <cell r="H2758">
            <v>44044</v>
          </cell>
          <cell r="I2758" t="str">
            <v>02 TRABAJOS PRELIMINARES</v>
          </cell>
        </row>
        <row r="2759">
          <cell r="B2759" t="str">
            <v>I1480</v>
          </cell>
          <cell r="C2759" t="str">
            <v>Fresadora Escarificadora</v>
          </cell>
          <cell r="D2759" t="str">
            <v>hs</v>
          </cell>
          <cell r="E2759">
            <v>0.4</v>
          </cell>
          <cell r="F2759">
            <v>269.85854164628103</v>
          </cell>
          <cell r="G2759">
            <v>107.94341665851242</v>
          </cell>
          <cell r="H2759">
            <v>44062</v>
          </cell>
          <cell r="I2759" t="str">
            <v>20 m2/dia</v>
          </cell>
        </row>
        <row r="2760">
          <cell r="B2760" t="str">
            <v>I1016</v>
          </cell>
          <cell r="C2760" t="str">
            <v>Oficial Especializado</v>
          </cell>
          <cell r="D2760" t="str">
            <v>hs</v>
          </cell>
          <cell r="E2760">
            <v>0.4</v>
          </cell>
          <cell r="F2760">
            <v>609.56138389610385</v>
          </cell>
          <cell r="G2760">
            <v>243.82455355844155</v>
          </cell>
          <cell r="H2760">
            <v>44044</v>
          </cell>
          <cell r="I2760" t="str">
            <v>20 m2/dia</v>
          </cell>
        </row>
        <row r="2762">
          <cell r="A2762" t="str">
            <v>T1471</v>
          </cell>
          <cell r="C2762" t="str">
            <v>Esmerilado De Piso A Máquina</v>
          </cell>
          <cell r="D2762" t="str">
            <v>m2</v>
          </cell>
          <cell r="G2762">
            <v>315.01528356994572</v>
          </cell>
          <cell r="H2762">
            <v>44044</v>
          </cell>
          <cell r="I2762" t="str">
            <v>11 PISOS</v>
          </cell>
        </row>
        <row r="2763">
          <cell r="B2763" t="str">
            <v>I1491</v>
          </cell>
          <cell r="C2763" t="str">
            <v>Pulidora Pg450 Husqvarna 7278101</v>
          </cell>
          <cell r="D2763" t="str">
            <v>hs</v>
          </cell>
          <cell r="E2763">
            <v>0.4</v>
          </cell>
          <cell r="F2763">
            <v>177.97682502876035</v>
          </cell>
          <cell r="G2763">
            <v>71.190730011504144</v>
          </cell>
          <cell r="H2763">
            <v>44062</v>
          </cell>
          <cell r="I2763" t="str">
            <v>20 m2/dia</v>
          </cell>
        </row>
        <row r="2764">
          <cell r="B2764" t="str">
            <v>I1016</v>
          </cell>
          <cell r="C2764" t="str">
            <v>Oficial Especializado</v>
          </cell>
          <cell r="D2764" t="str">
            <v>hs</v>
          </cell>
          <cell r="E2764">
            <v>0.4</v>
          </cell>
          <cell r="F2764">
            <v>609.56138389610385</v>
          </cell>
          <cell r="G2764">
            <v>243.82455355844155</v>
          </cell>
          <cell r="H2764">
            <v>44044</v>
          </cell>
          <cell r="I2764" t="str">
            <v>20 m2/dia</v>
          </cell>
        </row>
        <row r="2766">
          <cell r="A2766" t="str">
            <v>T1472</v>
          </cell>
          <cell r="C2766" t="str">
            <v>Solado Epoxi Sobre Anden Existente</v>
          </cell>
          <cell r="D2766" t="str">
            <v>m2</v>
          </cell>
          <cell r="G2766">
            <v>5879.8130000000001</v>
          </cell>
          <cell r="H2766">
            <v>43852</v>
          </cell>
          <cell r="I2766" t="str">
            <v>11 PISOS</v>
          </cell>
        </row>
        <row r="2767">
          <cell r="B2767" t="str">
            <v>I1489</v>
          </cell>
          <cell r="C2767" t="str">
            <v>Ejecución De Solado Epoxi De Alta Resistencia Al Desgaste - Terminación Antideslizante - Espesor 4 Mm (Incluye Puente De Adherencia) (Material)</v>
          </cell>
          <cell r="D2767" t="str">
            <v>m2</v>
          </cell>
          <cell r="E2767">
            <v>1</v>
          </cell>
          <cell r="F2767">
            <v>4358.3630000000003</v>
          </cell>
          <cell r="G2767">
            <v>4358.3630000000003</v>
          </cell>
          <cell r="H2767">
            <v>44062</v>
          </cell>
        </row>
        <row r="2768">
          <cell r="B2768" t="str">
            <v>I1490</v>
          </cell>
          <cell r="C2768" t="str">
            <v>Ejecución De Solado Epoxi De Alta Resistencia Al Desgaste - Terminación Antideslizante - Espesor 4 Mm (Incluye Puente De Adherencia) (Mano De Obra)</v>
          </cell>
          <cell r="D2768" t="str">
            <v>m2</v>
          </cell>
          <cell r="E2768">
            <v>1</v>
          </cell>
          <cell r="F2768">
            <v>1521.45</v>
          </cell>
          <cell r="G2768">
            <v>1521.45</v>
          </cell>
          <cell r="H2768">
            <v>43852</v>
          </cell>
        </row>
        <row r="2770">
          <cell r="A2770" t="str">
            <v>T1473</v>
          </cell>
          <cell r="C2770" t="str">
            <v>Piso Mosaico 30X30 Precaución Amarillo</v>
          </cell>
          <cell r="D2770" t="str">
            <v>m2</v>
          </cell>
          <cell r="G2770">
            <v>2159.6590871168828</v>
          </cell>
          <cell r="H2770">
            <v>44044</v>
          </cell>
          <cell r="I2770" t="str">
            <v>11 PISOS</v>
          </cell>
        </row>
        <row r="2771">
          <cell r="B2771" t="str">
            <v>I1451</v>
          </cell>
          <cell r="C2771" t="str">
            <v>Baldosa Táctil Amarilla 30X30</v>
          </cell>
          <cell r="D2771" t="str">
            <v>m2</v>
          </cell>
          <cell r="E2771">
            <v>1</v>
          </cell>
          <cell r="F2771">
            <v>437.19009999999997</v>
          </cell>
          <cell r="G2771">
            <v>437.19009999999997</v>
          </cell>
          <cell r="H2771">
            <v>44044</v>
          </cell>
          <cell r="I2771">
            <v>0.64406779661016944</v>
          </cell>
        </row>
        <row r="2772">
          <cell r="B2772" t="str">
            <v>I1456</v>
          </cell>
          <cell r="C2772" t="str">
            <v>Pastina Blanca X 5 Kg</v>
          </cell>
          <cell r="D2772" t="str">
            <v>kg</v>
          </cell>
          <cell r="E2772">
            <v>0.4</v>
          </cell>
          <cell r="F2772">
            <v>115.5372</v>
          </cell>
          <cell r="G2772">
            <v>46.214880000000001</v>
          </cell>
          <cell r="H2772">
            <v>44044</v>
          </cell>
          <cell r="I2772" t="str">
            <v>2 KG/M2</v>
          </cell>
        </row>
        <row r="2773">
          <cell r="B2773" t="str">
            <v>T1028</v>
          </cell>
          <cell r="C2773" t="str">
            <v>Mortero 1/4:1:4 (Mat)</v>
          </cell>
          <cell r="D2773" t="str">
            <v>m3</v>
          </cell>
          <cell r="E2773">
            <v>0.04</v>
          </cell>
          <cell r="F2773">
            <v>4280.9394000000002</v>
          </cell>
          <cell r="G2773">
            <v>171.23757600000002</v>
          </cell>
          <cell r="H2773">
            <v>44044</v>
          </cell>
        </row>
        <row r="2774">
          <cell r="B2774" t="str">
            <v>I1004</v>
          </cell>
          <cell r="C2774" t="str">
            <v>Oficial</v>
          </cell>
          <cell r="D2774" t="str">
            <v>hs</v>
          </cell>
          <cell r="E2774">
            <v>1.5</v>
          </cell>
          <cell r="F2774">
            <v>534.76377932467528</v>
          </cell>
          <cell r="G2774">
            <v>802.14566898701287</v>
          </cell>
          <cell r="H2774">
            <v>44044</v>
          </cell>
          <cell r="I2774">
            <v>2</v>
          </cell>
        </row>
        <row r="2775">
          <cell r="B2775" t="str">
            <v>I1005</v>
          </cell>
          <cell r="C2775" t="str">
            <v>Ayudante</v>
          </cell>
          <cell r="D2775" t="str">
            <v>hs</v>
          </cell>
          <cell r="E2775">
            <v>1.5</v>
          </cell>
          <cell r="F2775">
            <v>468.58057475324659</v>
          </cell>
          <cell r="G2775">
            <v>702.87086212986992</v>
          </cell>
          <cell r="H2775">
            <v>44044</v>
          </cell>
          <cell r="I2775">
            <v>2</v>
          </cell>
        </row>
        <row r="2777">
          <cell r="A2777" t="str">
            <v>T1474</v>
          </cell>
          <cell r="C2777" t="str">
            <v>Piso Mosaico 30X30 Peligro</v>
          </cell>
          <cell r="D2777" t="str">
            <v>m2</v>
          </cell>
          <cell r="G2777">
            <v>2067.8491661168828</v>
          </cell>
          <cell r="H2777">
            <v>44044</v>
          </cell>
          <cell r="I2777" t="str">
            <v>11 PISOS</v>
          </cell>
        </row>
        <row r="2778">
          <cell r="B2778" t="str">
            <v>I1454</v>
          </cell>
          <cell r="C2778" t="str">
            <v>Baldosón 100 Panes Negro 30X30</v>
          </cell>
          <cell r="D2778" t="str">
            <v>m2</v>
          </cell>
          <cell r="E2778">
            <v>1</v>
          </cell>
          <cell r="F2778">
            <v>345.380179</v>
          </cell>
          <cell r="G2778">
            <v>345.380179</v>
          </cell>
          <cell r="H2778">
            <v>44044</v>
          </cell>
          <cell r="I2778">
            <v>0.32203389830508472</v>
          </cell>
        </row>
        <row r="2779">
          <cell r="B2779" t="str">
            <v>I1456</v>
          </cell>
          <cell r="C2779" t="str">
            <v>Pastina Blanca X 5 Kg</v>
          </cell>
          <cell r="D2779" t="str">
            <v>kg</v>
          </cell>
          <cell r="E2779">
            <v>0.4</v>
          </cell>
          <cell r="F2779">
            <v>115.5372</v>
          </cell>
          <cell r="G2779">
            <v>46.214880000000001</v>
          </cell>
          <cell r="H2779">
            <v>44044</v>
          </cell>
          <cell r="I2779">
            <v>1</v>
          </cell>
        </row>
        <row r="2780">
          <cell r="B2780" t="str">
            <v>T1028</v>
          </cell>
          <cell r="C2780" t="str">
            <v>Mortero 1/4:1:4 (Mat)</v>
          </cell>
          <cell r="D2780" t="str">
            <v>m3</v>
          </cell>
          <cell r="E2780">
            <v>0.04</v>
          </cell>
          <cell r="F2780">
            <v>4280.9394000000002</v>
          </cell>
          <cell r="G2780">
            <v>171.23757600000002</v>
          </cell>
          <cell r="H2780">
            <v>44044</v>
          </cell>
        </row>
        <row r="2781">
          <cell r="B2781" t="str">
            <v>I1004</v>
          </cell>
          <cell r="C2781" t="str">
            <v>Oficial</v>
          </cell>
          <cell r="D2781" t="str">
            <v>hs</v>
          </cell>
          <cell r="E2781">
            <v>1.5</v>
          </cell>
          <cell r="F2781">
            <v>534.76377932467528</v>
          </cell>
          <cell r="G2781">
            <v>802.14566898701287</v>
          </cell>
          <cell r="H2781">
            <v>44044</v>
          </cell>
          <cell r="I2781">
            <v>2</v>
          </cell>
        </row>
        <row r="2782">
          <cell r="B2782" t="str">
            <v>I1005</v>
          </cell>
          <cell r="C2782" t="str">
            <v>Ayudante</v>
          </cell>
          <cell r="D2782" t="str">
            <v>hs</v>
          </cell>
          <cell r="E2782">
            <v>1.5</v>
          </cell>
          <cell r="F2782">
            <v>468.58057475324659</v>
          </cell>
          <cell r="G2782">
            <v>702.87086212986992</v>
          </cell>
          <cell r="H2782">
            <v>44044</v>
          </cell>
          <cell r="I2782">
            <v>2</v>
          </cell>
        </row>
        <row r="2784">
          <cell r="A2784" t="str">
            <v>T1475</v>
          </cell>
          <cell r="C2784" t="str">
            <v>Piso Mosaico 30X30 Guía Blanco</v>
          </cell>
          <cell r="D2784" t="str">
            <v>m2</v>
          </cell>
          <cell r="G2784">
            <v>2159.6590871168828</v>
          </cell>
          <cell r="H2784">
            <v>44044</v>
          </cell>
          <cell r="I2784" t="str">
            <v>11 PISOS</v>
          </cell>
        </row>
        <row r="2785">
          <cell r="B2785" t="str">
            <v>I1453</v>
          </cell>
          <cell r="C2785" t="str">
            <v>Baldosa Guía Para No Videntes Blanco Rústico, 30X30</v>
          </cell>
          <cell r="D2785" t="str">
            <v>m2</v>
          </cell>
          <cell r="E2785">
            <v>1</v>
          </cell>
          <cell r="F2785">
            <v>437.19009999999997</v>
          </cell>
          <cell r="G2785">
            <v>437.19009999999997</v>
          </cell>
          <cell r="H2785">
            <v>44044</v>
          </cell>
          <cell r="I2785">
            <v>0.32203389830508472</v>
          </cell>
        </row>
        <row r="2786">
          <cell r="B2786" t="str">
            <v>I1456</v>
          </cell>
          <cell r="C2786" t="str">
            <v>Pastina Blanca X 5 Kg</v>
          </cell>
          <cell r="D2786" t="str">
            <v>kg</v>
          </cell>
          <cell r="E2786">
            <v>0.4</v>
          </cell>
          <cell r="F2786">
            <v>115.5372</v>
          </cell>
          <cell r="G2786">
            <v>46.214880000000001</v>
          </cell>
          <cell r="H2786">
            <v>44044</v>
          </cell>
          <cell r="I2786">
            <v>1</v>
          </cell>
        </row>
        <row r="2787">
          <cell r="B2787" t="str">
            <v>T1028</v>
          </cell>
          <cell r="C2787" t="str">
            <v>Mortero 1/4:1:4 (Mat)</v>
          </cell>
          <cell r="D2787" t="str">
            <v>m3</v>
          </cell>
          <cell r="E2787">
            <v>0.04</v>
          </cell>
          <cell r="F2787">
            <v>4280.9394000000002</v>
          </cell>
          <cell r="G2787">
            <v>171.23757600000002</v>
          </cell>
          <cell r="H2787">
            <v>44044</v>
          </cell>
        </row>
        <row r="2788">
          <cell r="B2788" t="str">
            <v>I1004</v>
          </cell>
          <cell r="C2788" t="str">
            <v>Oficial</v>
          </cell>
          <cell r="D2788" t="str">
            <v>hs</v>
          </cell>
          <cell r="E2788">
            <v>1.5</v>
          </cell>
          <cell r="F2788">
            <v>534.76377932467528</v>
          </cell>
          <cell r="G2788">
            <v>802.14566898701287</v>
          </cell>
          <cell r="H2788">
            <v>44044</v>
          </cell>
          <cell r="I2788">
            <v>2</v>
          </cell>
        </row>
        <row r="2789">
          <cell r="B2789" t="str">
            <v>I1005</v>
          </cell>
          <cell r="C2789" t="str">
            <v>Ayudante</v>
          </cell>
          <cell r="D2789" t="str">
            <v>hs</v>
          </cell>
          <cell r="E2789">
            <v>1.5</v>
          </cell>
          <cell r="F2789">
            <v>468.58057475324659</v>
          </cell>
          <cell r="G2789">
            <v>702.87086212986992</v>
          </cell>
          <cell r="H2789">
            <v>44044</v>
          </cell>
          <cell r="I2789">
            <v>2</v>
          </cell>
        </row>
        <row r="2791">
          <cell r="A2791" t="str">
            <v>T1476</v>
          </cell>
          <cell r="C2791" t="str">
            <v>Piso Mosaico 30X30 Liso Color Gris</v>
          </cell>
          <cell r="D2791" t="str">
            <v>m2</v>
          </cell>
          <cell r="G2791">
            <v>2037.2458591168827</v>
          </cell>
          <cell r="H2791">
            <v>44044</v>
          </cell>
          <cell r="I2791" t="str">
            <v>11 PISOS</v>
          </cell>
        </row>
        <row r="2792">
          <cell r="B2792" t="str">
            <v>I1455</v>
          </cell>
          <cell r="C2792" t="str">
            <v>Baldosón Con Bordes Biselados 30X30</v>
          </cell>
          <cell r="D2792" t="str">
            <v>m2</v>
          </cell>
          <cell r="E2792">
            <v>1</v>
          </cell>
          <cell r="F2792">
            <v>314.77687199999997</v>
          </cell>
          <cell r="G2792">
            <v>314.77687199999997</v>
          </cell>
          <cell r="H2792">
            <v>44044</v>
          </cell>
          <cell r="I2792">
            <v>0.32203389830508472</v>
          </cell>
        </row>
        <row r="2793">
          <cell r="B2793" t="str">
            <v>I1456</v>
          </cell>
          <cell r="C2793" t="str">
            <v>Pastina Blanca X 5 Kg</v>
          </cell>
          <cell r="D2793" t="str">
            <v>kg</v>
          </cell>
          <cell r="E2793">
            <v>0.4</v>
          </cell>
          <cell r="F2793">
            <v>115.5372</v>
          </cell>
          <cell r="G2793">
            <v>46.214880000000001</v>
          </cell>
          <cell r="H2793">
            <v>44044</v>
          </cell>
          <cell r="I2793">
            <v>1</v>
          </cell>
        </row>
        <row r="2794">
          <cell r="B2794" t="str">
            <v>T1028</v>
          </cell>
          <cell r="C2794" t="str">
            <v>Mortero 1/4:1:4 (Mat)</v>
          </cell>
          <cell r="D2794" t="str">
            <v>m3</v>
          </cell>
          <cell r="E2794">
            <v>0.04</v>
          </cell>
          <cell r="F2794">
            <v>4280.9394000000002</v>
          </cell>
          <cell r="G2794">
            <v>171.23757600000002</v>
          </cell>
          <cell r="H2794">
            <v>44044</v>
          </cell>
        </row>
        <row r="2795">
          <cell r="B2795" t="str">
            <v>I1004</v>
          </cell>
          <cell r="C2795" t="str">
            <v>Oficial</v>
          </cell>
          <cell r="D2795" t="str">
            <v>hs</v>
          </cell>
          <cell r="E2795">
            <v>1.5</v>
          </cell>
          <cell r="F2795">
            <v>534.76377932467528</v>
          </cell>
          <cell r="G2795">
            <v>802.14566898701287</v>
          </cell>
          <cell r="H2795">
            <v>44044</v>
          </cell>
          <cell r="I2795">
            <v>2</v>
          </cell>
        </row>
        <row r="2796">
          <cell r="B2796" t="str">
            <v>I1005</v>
          </cell>
          <cell r="C2796" t="str">
            <v>Ayudante</v>
          </cell>
          <cell r="D2796" t="str">
            <v>hs</v>
          </cell>
          <cell r="E2796">
            <v>1.5</v>
          </cell>
          <cell r="F2796">
            <v>468.58057475324659</v>
          </cell>
          <cell r="G2796">
            <v>702.87086212986992</v>
          </cell>
          <cell r="H2796">
            <v>44044</v>
          </cell>
          <cell r="I2796">
            <v>2</v>
          </cell>
        </row>
        <row r="2798">
          <cell r="A2798" t="str">
            <v>T1477</v>
          </cell>
          <cell r="C2798" t="str">
            <v>Piso Mosaico 40X40 Liso Color Gris</v>
          </cell>
          <cell r="D2798" t="str">
            <v>m2</v>
          </cell>
          <cell r="G2798">
            <v>2159.6590871168828</v>
          </cell>
          <cell r="H2798">
            <v>44044</v>
          </cell>
          <cell r="I2798" t="str">
            <v>11 PISOS</v>
          </cell>
        </row>
        <row r="2799">
          <cell r="B2799" t="str">
            <v>I1492</v>
          </cell>
          <cell r="C2799" t="str">
            <v>Mosaico 40X40  Haptico Amarillo</v>
          </cell>
          <cell r="D2799" t="str">
            <v>m2</v>
          </cell>
          <cell r="E2799">
            <v>1</v>
          </cell>
          <cell r="F2799">
            <v>437.19009999999997</v>
          </cell>
          <cell r="G2799">
            <v>437.19009999999997</v>
          </cell>
          <cell r="H2799">
            <v>44044</v>
          </cell>
          <cell r="I2799">
            <v>0.32203389830508472</v>
          </cell>
        </row>
        <row r="2800">
          <cell r="B2800" t="str">
            <v>I1456</v>
          </cell>
          <cell r="C2800" t="str">
            <v>Pastina Blanca X 5 Kg</v>
          </cell>
          <cell r="D2800" t="str">
            <v>kg</v>
          </cell>
          <cell r="E2800">
            <v>0.4</v>
          </cell>
          <cell r="F2800">
            <v>115.5372</v>
          </cell>
          <cell r="G2800">
            <v>46.214880000000001</v>
          </cell>
          <cell r="H2800">
            <v>44044</v>
          </cell>
          <cell r="I2800">
            <v>1</v>
          </cell>
        </row>
        <row r="2801">
          <cell r="B2801" t="str">
            <v>T1028</v>
          </cell>
          <cell r="C2801" t="str">
            <v>Mortero 1/4:1:4 (Mat)</v>
          </cell>
          <cell r="D2801" t="str">
            <v>m3</v>
          </cell>
          <cell r="E2801">
            <v>0.04</v>
          </cell>
          <cell r="F2801">
            <v>4280.9394000000002</v>
          </cell>
          <cell r="G2801">
            <v>171.23757600000002</v>
          </cell>
          <cell r="H2801">
            <v>44044</v>
          </cell>
        </row>
        <row r="2802">
          <cell r="B2802" t="str">
            <v>I1004</v>
          </cell>
          <cell r="C2802" t="str">
            <v>Oficial</v>
          </cell>
          <cell r="D2802" t="str">
            <v>hs</v>
          </cell>
          <cell r="E2802">
            <v>1.5</v>
          </cell>
          <cell r="F2802">
            <v>534.76377932467528</v>
          </cell>
          <cell r="G2802">
            <v>802.14566898701287</v>
          </cell>
          <cell r="H2802">
            <v>44044</v>
          </cell>
          <cell r="I2802">
            <v>2</v>
          </cell>
        </row>
        <row r="2803">
          <cell r="B2803" t="str">
            <v>I1005</v>
          </cell>
          <cell r="C2803" t="str">
            <v>Ayudante</v>
          </cell>
          <cell r="D2803" t="str">
            <v>hs</v>
          </cell>
          <cell r="E2803">
            <v>1.5</v>
          </cell>
          <cell r="F2803">
            <v>468.58057475324659</v>
          </cell>
          <cell r="G2803">
            <v>702.87086212986992</v>
          </cell>
          <cell r="H2803">
            <v>44044</v>
          </cell>
          <cell r="I2803">
            <v>2</v>
          </cell>
        </row>
        <row r="2805">
          <cell r="A2805" t="str">
            <v>T1478</v>
          </cell>
          <cell r="C2805" t="str">
            <v>Escalones Premoldeados Ancho: 1,50 Mts</v>
          </cell>
          <cell r="D2805" t="str">
            <v>u</v>
          </cell>
          <cell r="G2805">
            <v>1822.6861300768828</v>
          </cell>
          <cell r="H2805">
            <v>44044</v>
          </cell>
          <cell r="I2805" t="str">
            <v>11 PISOS</v>
          </cell>
        </row>
        <row r="2806">
          <cell r="B2806" t="str">
            <v>I1004</v>
          </cell>
          <cell r="C2806" t="str">
            <v>Oficial</v>
          </cell>
          <cell r="D2806" t="str">
            <v>hs</v>
          </cell>
          <cell r="E2806">
            <v>1.5</v>
          </cell>
          <cell r="F2806">
            <v>534.76377932467528</v>
          </cell>
          <cell r="G2806">
            <v>802.14566898701287</v>
          </cell>
          <cell r="H2806">
            <v>44044</v>
          </cell>
        </row>
        <row r="2807">
          <cell r="B2807" t="str">
            <v>I1005</v>
          </cell>
          <cell r="C2807" t="str">
            <v>Ayudante</v>
          </cell>
          <cell r="D2807" t="str">
            <v>hs</v>
          </cell>
          <cell r="E2807">
            <v>1.5</v>
          </cell>
          <cell r="F2807">
            <v>468.58057475324659</v>
          </cell>
          <cell r="G2807">
            <v>702.87086212986992</v>
          </cell>
          <cell r="H2807">
            <v>44044</v>
          </cell>
        </row>
        <row r="2808">
          <cell r="B2808" t="str">
            <v>T1025</v>
          </cell>
          <cell r="C2808" t="str">
            <v>Mortero 1:3 (Mat)</v>
          </cell>
          <cell r="D2808" t="str">
            <v>m3</v>
          </cell>
          <cell r="E2808">
            <v>3.6000000000000004E-2</v>
          </cell>
          <cell r="F2808">
            <v>6787.2010500000006</v>
          </cell>
          <cell r="G2808">
            <v>244.33923780000006</v>
          </cell>
          <cell r="H2808">
            <v>44044</v>
          </cell>
        </row>
        <row r="2809">
          <cell r="B2809" t="str">
            <v>I1083</v>
          </cell>
          <cell r="C2809" t="str">
            <v>Acero Adn 420 Diam 4,2</v>
          </cell>
          <cell r="D2809" t="str">
            <v>ton</v>
          </cell>
          <cell r="E2809">
            <v>5.9999999999999995E-4</v>
          </cell>
          <cell r="F2809">
            <v>122217.2686</v>
          </cell>
          <cell r="G2809">
            <v>73.330361159999995</v>
          </cell>
          <cell r="H2809">
            <v>44044</v>
          </cell>
        </row>
        <row r="2811">
          <cell r="A2811" t="str">
            <v>T1479</v>
          </cell>
          <cell r="C2811" t="str">
            <v>Reja De Planchuelas Y Barrotes</v>
          </cell>
          <cell r="D2811" t="str">
            <v>kg</v>
          </cell>
          <cell r="G2811">
            <v>488.43443540779219</v>
          </cell>
          <cell r="H2811">
            <v>44044</v>
          </cell>
          <cell r="I2811" t="str">
            <v>19 HERRERÍA</v>
          </cell>
        </row>
        <row r="2812">
          <cell r="B2812" t="str">
            <v>I1004</v>
          </cell>
          <cell r="C2812" t="str">
            <v>Oficial</v>
          </cell>
          <cell r="D2812" t="str">
            <v>hs</v>
          </cell>
          <cell r="E2812">
            <v>0.1</v>
          </cell>
          <cell r="F2812">
            <v>534.76377932467528</v>
          </cell>
          <cell r="G2812">
            <v>53.476377932467528</v>
          </cell>
          <cell r="H2812">
            <v>44044</v>
          </cell>
        </row>
        <row r="2813">
          <cell r="B2813" t="str">
            <v>I1005</v>
          </cell>
          <cell r="C2813" t="str">
            <v>Ayudante</v>
          </cell>
          <cell r="D2813" t="str">
            <v>hs</v>
          </cell>
          <cell r="E2813">
            <v>0.1</v>
          </cell>
          <cell r="F2813">
            <v>468.58057475324659</v>
          </cell>
          <cell r="G2813">
            <v>46.858057475324664</v>
          </cell>
          <cell r="H2813">
            <v>44044</v>
          </cell>
        </row>
        <row r="2814">
          <cell r="B2814" t="str">
            <v>I1493</v>
          </cell>
          <cell r="C2814" t="str">
            <v>Hierro Procesado En Taller Y Pintado En Obra, Sin Colocar</v>
          </cell>
          <cell r="D2814" t="str">
            <v>kg</v>
          </cell>
          <cell r="E2814">
            <v>1</v>
          </cell>
          <cell r="F2814">
            <v>388.1</v>
          </cell>
          <cell r="G2814">
            <v>388.1</v>
          </cell>
          <cell r="H2814">
            <v>44062</v>
          </cell>
          <cell r="I2814">
            <v>6.292636374746098</v>
          </cell>
        </row>
        <row r="2816">
          <cell r="A2816" t="str">
            <v>T1480</v>
          </cell>
          <cell r="C2816" t="str">
            <v>Fundaciones Para Andén Prefabricado</v>
          </cell>
          <cell r="D2816" t="str">
            <v>u</v>
          </cell>
          <cell r="G2816">
            <v>3727760.4664656706</v>
          </cell>
          <cell r="H2816">
            <v>44044</v>
          </cell>
          <cell r="I2816" t="str">
            <v>80 MODELO</v>
          </cell>
        </row>
        <row r="2817">
          <cell r="B2817" t="str">
            <v>T1299</v>
          </cell>
          <cell r="C2817" t="str">
            <v>Excavacion Con Retropala Cat 416</v>
          </cell>
          <cell r="D2817" t="str">
            <v>m3</v>
          </cell>
          <cell r="E2817">
            <v>171</v>
          </cell>
          <cell r="F2817">
            <v>1193.0599935808737</v>
          </cell>
          <cell r="G2817">
            <v>204013.2589023294</v>
          </cell>
          <cell r="H2817">
            <v>44062</v>
          </cell>
          <cell r="I2817" t="str">
            <v>Fundaciones para Anden Prefabricado</v>
          </cell>
        </row>
        <row r="2818">
          <cell r="B2818" t="str">
            <v>T1453</v>
          </cell>
          <cell r="C2818" t="str">
            <v>Hormigón De Limpieza Por M3</v>
          </cell>
          <cell r="D2818" t="str">
            <v>m3</v>
          </cell>
          <cell r="E2818">
            <v>5.25</v>
          </cell>
          <cell r="F2818">
            <v>14857.344463525045</v>
          </cell>
          <cell r="G2818">
            <v>78001.058433506492</v>
          </cell>
          <cell r="H2818">
            <v>44044</v>
          </cell>
          <cell r="I2818" t="str">
            <v>Fundaciones para Anden Prefabricado</v>
          </cell>
        </row>
        <row r="2819">
          <cell r="B2819" t="str">
            <v>T1462</v>
          </cell>
          <cell r="C2819" t="str">
            <v>Zapata Corrida De Hormigón Armado Para Fundación De Andenes</v>
          </cell>
          <cell r="D2819" t="str">
            <v>m3</v>
          </cell>
          <cell r="E2819">
            <v>136</v>
          </cell>
          <cell r="F2819">
            <v>25336.368743601728</v>
          </cell>
          <cell r="G2819">
            <v>3445746.149129835</v>
          </cell>
          <cell r="H2819">
            <v>44044</v>
          </cell>
          <cell r="I2819" t="str">
            <v>Fundaciones para Anden Prefabricado</v>
          </cell>
        </row>
        <row r="2821">
          <cell r="A2821" t="str">
            <v>T1481</v>
          </cell>
          <cell r="C2821" t="str">
            <v>Provisión Y Colocación De Módulos De Anden Prefabricados Con Solado Para Un Anden Completo (160 Unidades)</v>
          </cell>
          <cell r="D2821" t="str">
            <v>u</v>
          </cell>
          <cell r="G2821">
            <v>16167899.699999999</v>
          </cell>
          <cell r="H2821">
            <v>43891</v>
          </cell>
          <cell r="I2821" t="str">
            <v>05 ESTRUCTURAS RESISTENTES</v>
          </cell>
        </row>
        <row r="2822">
          <cell r="B2822" t="str">
            <v>I1494</v>
          </cell>
          <cell r="C2822" t="str">
            <v>Premoldeado Con Solado Háptico Con Mosaicos(Medidas: 3,00X2,50 M) (Material)</v>
          </cell>
          <cell r="D2822" t="str">
            <v>u</v>
          </cell>
          <cell r="E2822">
            <v>160</v>
          </cell>
          <cell r="F2822">
            <v>73505</v>
          </cell>
          <cell r="G2822">
            <v>11760800</v>
          </cell>
          <cell r="H2822">
            <v>43891</v>
          </cell>
          <cell r="I2822" t="str">
            <v>Anden con módulos prefrabricados</v>
          </cell>
        </row>
        <row r="2823">
          <cell r="B2823" t="str">
            <v>I1495</v>
          </cell>
          <cell r="C2823" t="str">
            <v>Premoldeado Con Solado Háptico (Medidas: 3,00X2,50 M) (Transporte)</v>
          </cell>
          <cell r="D2823" t="str">
            <v>u</v>
          </cell>
          <cell r="E2823">
            <v>170</v>
          </cell>
          <cell r="F2823">
            <v>6857.51</v>
          </cell>
          <cell r="G2823">
            <v>1165776.7</v>
          </cell>
          <cell r="H2823">
            <v>43891</v>
          </cell>
          <cell r="I2823" t="str">
            <v>Anden con módulos prefrabricados</v>
          </cell>
        </row>
        <row r="2824">
          <cell r="B2824" t="str">
            <v>I1496</v>
          </cell>
          <cell r="C2824" t="str">
            <v>Premoldeado Con Solado Háptico (Medidas: 3,00X2,50 M) (Instalacion)</v>
          </cell>
          <cell r="D2824" t="str">
            <v>u</v>
          </cell>
          <cell r="E2824">
            <v>170</v>
          </cell>
          <cell r="F2824">
            <v>13961.34</v>
          </cell>
          <cell r="G2824">
            <v>2373427.7999999998</v>
          </cell>
          <cell r="H2824">
            <v>43891</v>
          </cell>
          <cell r="I2824" t="str">
            <v>Anden con módulos prefrabricados</v>
          </cell>
        </row>
        <row r="2825">
          <cell r="B2825" t="str">
            <v>I1497</v>
          </cell>
          <cell r="C2825" t="str">
            <v>Premoldeado Sin Solado Háptico (Medidas: 3,00X2,50 M) (Material)</v>
          </cell>
          <cell r="D2825" t="str">
            <v>u</v>
          </cell>
          <cell r="E2825">
            <v>10</v>
          </cell>
          <cell r="F2825">
            <v>68939.520000000004</v>
          </cell>
          <cell r="G2825">
            <v>689395.20000000007</v>
          </cell>
          <cell r="H2825">
            <v>43891</v>
          </cell>
        </row>
        <row r="2826">
          <cell r="B2826" t="str">
            <v>I1498</v>
          </cell>
          <cell r="C2826" t="str">
            <v>Insertos Metálicos Para Fijaciónes De Barandas U Otras Estructuras En Andén, Sobre Módulo Prefbricado De Anden (Subcontrato)</v>
          </cell>
          <cell r="D2826" t="str">
            <v>u</v>
          </cell>
          <cell r="E2826">
            <v>510</v>
          </cell>
          <cell r="F2826">
            <v>350</v>
          </cell>
          <cell r="G2826">
            <v>178500</v>
          </cell>
          <cell r="H2826">
            <v>43891</v>
          </cell>
          <cell r="I2826" t="str">
            <v>Anden con módulos prefrabricados</v>
          </cell>
        </row>
        <row r="2828">
          <cell r="A2828" t="str">
            <v>T1482</v>
          </cell>
          <cell r="C2828" t="str">
            <v>Platea De Depósito De Lubricantes (4,90 X 10,36 X 0,18)</v>
          </cell>
          <cell r="D2828" t="str">
            <v>u</v>
          </cell>
          <cell r="G2828">
            <v>285744.79650514945</v>
          </cell>
          <cell r="H2828">
            <v>44044</v>
          </cell>
          <cell r="I2828" t="str">
            <v>00 ADICIONAL LP 22-18</v>
          </cell>
        </row>
        <row r="2829">
          <cell r="B2829" t="str">
            <v>I1512</v>
          </cell>
          <cell r="C2829" t="str">
            <v>Hormigón H8</v>
          </cell>
          <cell r="D2829" t="str">
            <v>m3</v>
          </cell>
          <cell r="E2829">
            <v>3.5534800000000004</v>
          </cell>
          <cell r="F2829">
            <v>5830</v>
          </cell>
          <cell r="G2829">
            <v>20716.788400000001</v>
          </cell>
          <cell r="H2829">
            <v>44044</v>
          </cell>
          <cell r="I2829" t="str">
            <v>Hormigón de limpiezas</v>
          </cell>
        </row>
        <row r="2830">
          <cell r="B2830" t="str">
            <v>I1318</v>
          </cell>
          <cell r="C2830" t="str">
            <v>Film Polietileno Nylon Negro De 2X50Mts Espesor 200 Micrones</v>
          </cell>
          <cell r="D2830" t="str">
            <v>u</v>
          </cell>
          <cell r="E2830">
            <v>0.5</v>
          </cell>
          <cell r="F2830">
            <v>1652.0661</v>
          </cell>
          <cell r="G2830">
            <v>826.03305</v>
          </cell>
          <cell r="H2830">
            <v>44044</v>
          </cell>
        </row>
        <row r="2831">
          <cell r="B2831" t="str">
            <v>I1019</v>
          </cell>
          <cell r="C2831" t="str">
            <v>Hormigon Elaborado H30</v>
          </cell>
          <cell r="D2831" t="str">
            <v>m3</v>
          </cell>
          <cell r="E2831">
            <v>9.4116455999999999</v>
          </cell>
          <cell r="F2831">
            <v>6320</v>
          </cell>
          <cell r="G2831">
            <v>59481.600191999998</v>
          </cell>
          <cell r="H2831">
            <v>44044</v>
          </cell>
        </row>
        <row r="2832">
          <cell r="B2832" t="str">
            <v>I1037</v>
          </cell>
          <cell r="C2832" t="str">
            <v>Malla 15X15 6Mm. (6X2.15Mts.) Q84</v>
          </cell>
          <cell r="D2832" t="str">
            <v>u</v>
          </cell>
          <cell r="E2832">
            <v>8</v>
          </cell>
          <cell r="F2832">
            <v>2056.4050000000002</v>
          </cell>
          <cell r="G2832">
            <v>16451.240000000002</v>
          </cell>
          <cell r="H2832">
            <v>44044</v>
          </cell>
          <cell r="I2832" t="str">
            <v>8 mallas cubren la totalidad,arriba y abajo</v>
          </cell>
        </row>
        <row r="2833">
          <cell r="B2833" t="str">
            <v>I1010</v>
          </cell>
          <cell r="C2833" t="str">
            <v>Acero  Adn420 Diam 6 Mm</v>
          </cell>
          <cell r="D2833" t="str">
            <v>ton</v>
          </cell>
          <cell r="E2833">
            <v>0.2</v>
          </cell>
          <cell r="F2833">
            <v>77383.858399999997</v>
          </cell>
          <cell r="G2833">
            <v>15476.77168</v>
          </cell>
          <cell r="H2833">
            <v>44044</v>
          </cell>
          <cell r="I2833" t="str">
            <v>para armadura de viga de borde</v>
          </cell>
        </row>
        <row r="2834">
          <cell r="B2834" t="str">
            <v>I1014</v>
          </cell>
          <cell r="C2834" t="str">
            <v>Alambre Negro Recocido N 16</v>
          </cell>
          <cell r="D2834" t="str">
            <v>kg</v>
          </cell>
          <cell r="E2834">
            <v>5.6469873599999998</v>
          </cell>
          <cell r="F2834">
            <v>260.3306</v>
          </cell>
          <cell r="G2834">
            <v>1470.0836076212161</v>
          </cell>
          <cell r="H2834">
            <v>44044</v>
          </cell>
          <cell r="I2834" t="str">
            <v>0,6 kg x Volumnen de Hormigón</v>
          </cell>
        </row>
        <row r="2835">
          <cell r="B2835" t="str">
            <v>I1015</v>
          </cell>
          <cell r="C2835" t="str">
            <v>Clavos De 2"</v>
          </cell>
          <cell r="D2835" t="str">
            <v>kg</v>
          </cell>
          <cell r="E2835">
            <v>5.6469873599999998</v>
          </cell>
          <cell r="F2835">
            <v>170.24789999999999</v>
          </cell>
          <cell r="G2835">
            <v>961.38773936654388</v>
          </cell>
          <cell r="H2835">
            <v>44044</v>
          </cell>
          <cell r="I2835" t="str">
            <v>0,6 kg x Volumnen de Hormigón</v>
          </cell>
        </row>
        <row r="2836">
          <cell r="B2836" t="str">
            <v>I1012</v>
          </cell>
          <cell r="C2836" t="str">
            <v>Tabla De 1" Saligna Bruto</v>
          </cell>
          <cell r="D2836" t="str">
            <v>m2</v>
          </cell>
          <cell r="E2836">
            <v>1.6</v>
          </cell>
          <cell r="F2836">
            <v>240.4408</v>
          </cell>
          <cell r="G2836">
            <v>384.70528000000002</v>
          </cell>
          <cell r="H2836">
            <v>44044</v>
          </cell>
          <cell r="I2836" t="str">
            <v>2*(4,9+10,36)*0,2*25%</v>
          </cell>
        </row>
        <row r="2837">
          <cell r="B2837" t="str">
            <v>I1017</v>
          </cell>
          <cell r="C2837" t="str">
            <v>Oficial Hormigon</v>
          </cell>
          <cell r="D2837" t="str">
            <v>hs</v>
          </cell>
          <cell r="E2837">
            <v>141.17468400000001</v>
          </cell>
          <cell r="F2837">
            <v>641.71653518961034</v>
          </cell>
          <cell r="G2837">
            <v>90594.129072968135</v>
          </cell>
          <cell r="H2837">
            <v>44044</v>
          </cell>
          <cell r="I2837" t="str">
            <v>15 hs/m3 x Volumen de Hormigón</v>
          </cell>
        </row>
        <row r="2838">
          <cell r="B2838" t="str">
            <v>I1018</v>
          </cell>
          <cell r="C2838" t="str">
            <v>Ayudante Hormigon</v>
          </cell>
          <cell r="D2838" t="str">
            <v>hs</v>
          </cell>
          <cell r="E2838">
            <v>141.17468400000001</v>
          </cell>
          <cell r="F2838">
            <v>562.29668970389594</v>
          </cell>
          <cell r="G2838">
            <v>79382.057483193566</v>
          </cell>
          <cell r="H2838">
            <v>44044</v>
          </cell>
          <cell r="I2838" t="str">
            <v>15 hs/m3 x Volumen de Hormigón</v>
          </cell>
        </row>
        <row r="2840">
          <cell r="A2840" t="str">
            <v>T1483</v>
          </cell>
          <cell r="C2840" t="str">
            <v>Estructura Metálica Depósito De Lubricantes, Parantes, Bastidores, Rejillas Y Portones</v>
          </cell>
          <cell r="D2840" t="str">
            <v>u</v>
          </cell>
          <cell r="G2840">
            <v>1351436.5020111951</v>
          </cell>
          <cell r="H2840">
            <v>43902.595439814817</v>
          </cell>
          <cell r="I2840" t="str">
            <v>00 ADICIONAL LP 22-18</v>
          </cell>
        </row>
        <row r="2841">
          <cell r="B2841" t="str">
            <v>I1499</v>
          </cell>
          <cell r="C2841" t="str">
            <v>Chapa Lisa De Acero 1X2 Mts X 1,25 Mm (196,25 Kg La Chapa)</v>
          </cell>
          <cell r="D2841" t="str">
            <v>kg</v>
          </cell>
          <cell r="E2841">
            <v>60</v>
          </cell>
          <cell r="F2841">
            <v>12.271800000000001</v>
          </cell>
          <cell r="G2841">
            <v>736.30799999999999</v>
          </cell>
          <cell r="H2841">
            <v>44044</v>
          </cell>
          <cell r="I2841" t="str">
            <v>60 kg</v>
          </cell>
        </row>
        <row r="2842">
          <cell r="B2842" t="str">
            <v>I1500</v>
          </cell>
          <cell r="C2842" t="str">
            <v>Ipn 120 X 6 Mts (11.20 Kg/Ml)</v>
          </cell>
          <cell r="D2842" t="str">
            <v>u</v>
          </cell>
          <cell r="E2842">
            <v>2</v>
          </cell>
          <cell r="F2842">
            <v>7280.9916999999996</v>
          </cell>
          <cell r="G2842">
            <v>14561.983399999999</v>
          </cell>
          <cell r="H2842">
            <v>44044</v>
          </cell>
          <cell r="I2842" t="str">
            <v>105 kg (excluyendo los perfiles de cubierta)</v>
          </cell>
        </row>
        <row r="2843">
          <cell r="B2843" t="str">
            <v>I1501</v>
          </cell>
          <cell r="C2843" t="str">
            <v>Upn 120 X 6 Mts (13,40 Kg/Ml)</v>
          </cell>
          <cell r="D2843" t="str">
            <v>u</v>
          </cell>
          <cell r="E2843">
            <v>9</v>
          </cell>
          <cell r="F2843">
            <v>8446.2810000000009</v>
          </cell>
          <cell r="G2843">
            <v>76016.52900000001</v>
          </cell>
          <cell r="H2843">
            <v>44044</v>
          </cell>
          <cell r="I2843" t="str">
            <v>665 kg</v>
          </cell>
        </row>
        <row r="2844">
          <cell r="B2844" t="str">
            <v>I1502</v>
          </cell>
          <cell r="C2844" t="str">
            <v>Upn 80 X 6 Mts (8,60 Kg/Ml)</v>
          </cell>
          <cell r="D2844" t="str">
            <v>u</v>
          </cell>
          <cell r="E2844">
            <v>1</v>
          </cell>
          <cell r="F2844">
            <v>7041.3222999999998</v>
          </cell>
          <cell r="G2844">
            <v>7041.3222999999998</v>
          </cell>
          <cell r="H2844">
            <v>44044</v>
          </cell>
          <cell r="I2844" t="str">
            <v>40 kg</v>
          </cell>
        </row>
        <row r="2845">
          <cell r="B2845" t="str">
            <v>I1503</v>
          </cell>
          <cell r="C2845" t="str">
            <v>L 2" X 1/8" X 6 Mts (2,52 Kg/Ml )</v>
          </cell>
          <cell r="D2845" t="str">
            <v>u</v>
          </cell>
          <cell r="E2845">
            <v>55</v>
          </cell>
          <cell r="F2845">
            <v>1371.9007999999999</v>
          </cell>
          <cell r="G2845">
            <v>75454.543999999994</v>
          </cell>
          <cell r="H2845">
            <v>44044</v>
          </cell>
          <cell r="I2845" t="str">
            <v>830 kg</v>
          </cell>
        </row>
        <row r="2846">
          <cell r="B2846" t="str">
            <v>I1504</v>
          </cell>
          <cell r="C2846" t="str">
            <v>L 2" X 1/4" X 6 Mts (4,84 Kg/Ml )</v>
          </cell>
          <cell r="D2846" t="str">
            <v>u</v>
          </cell>
          <cell r="E2846">
            <v>7</v>
          </cell>
          <cell r="F2846">
            <v>2495.8678</v>
          </cell>
          <cell r="G2846">
            <v>17471.0746</v>
          </cell>
          <cell r="H2846">
            <v>44044</v>
          </cell>
          <cell r="I2846" t="str">
            <v>200 kg</v>
          </cell>
        </row>
        <row r="2847">
          <cell r="B2847" t="str">
            <v>I1505</v>
          </cell>
          <cell r="C2847" t="str">
            <v>L 1 3/4" X 1/4 X 6 Mts (4,24 Kg/Ml)</v>
          </cell>
          <cell r="D2847" t="str">
            <v>u</v>
          </cell>
          <cell r="E2847">
            <v>1</v>
          </cell>
          <cell r="F2847">
            <v>2247.9339</v>
          </cell>
          <cell r="G2847">
            <v>2247.9339</v>
          </cell>
          <cell r="H2847">
            <v>44044</v>
          </cell>
          <cell r="I2847" t="str">
            <v>1 kg</v>
          </cell>
        </row>
        <row r="2848">
          <cell r="B2848" t="str">
            <v>I1506</v>
          </cell>
          <cell r="C2848" t="str">
            <v>Reja Tdl Galvanizada 40X40 (21 Kg/M2)</v>
          </cell>
          <cell r="D2848" t="str">
            <v>m2</v>
          </cell>
          <cell r="E2848">
            <v>78.768000000000001</v>
          </cell>
          <cell r="F2848">
            <v>7141.0400000000009</v>
          </cell>
          <cell r="G2848">
            <v>562485.43872000009</v>
          </cell>
          <cell r="H2848">
            <v>43902.595439814817</v>
          </cell>
        </row>
        <row r="2849">
          <cell r="B2849" t="str">
            <v>I1507</v>
          </cell>
          <cell r="C2849" t="str">
            <v>Fabricación De Estructuras Metálicas En Taller Pintado</v>
          </cell>
          <cell r="D2849" t="str">
            <v>kg</v>
          </cell>
          <cell r="E2849">
            <v>1901</v>
          </cell>
          <cell r="F2849">
            <v>169.79375000000002</v>
          </cell>
          <cell r="G2849">
            <v>322777.91875000001</v>
          </cell>
          <cell r="H2849">
            <v>44062</v>
          </cell>
        </row>
        <row r="2850">
          <cell r="B2850" t="str">
            <v>I1016</v>
          </cell>
          <cell r="C2850" t="str">
            <v>Oficial Especializado</v>
          </cell>
          <cell r="D2850" t="str">
            <v>hs</v>
          </cell>
          <cell r="E2850">
            <v>40</v>
          </cell>
          <cell r="F2850">
            <v>609.56138389610385</v>
          </cell>
          <cell r="G2850">
            <v>24382.455355844155</v>
          </cell>
          <cell r="H2850">
            <v>44044</v>
          </cell>
          <cell r="I2850" t="str">
            <v>1 esp.  5 jornadas</v>
          </cell>
        </row>
        <row r="2851">
          <cell r="B2851" t="str">
            <v>I1004</v>
          </cell>
          <cell r="C2851" t="str">
            <v>Oficial</v>
          </cell>
          <cell r="D2851" t="str">
            <v>hs</v>
          </cell>
          <cell r="E2851">
            <v>80</v>
          </cell>
          <cell r="F2851">
            <v>534.76377932467528</v>
          </cell>
          <cell r="G2851">
            <v>42781.102345974025</v>
          </cell>
          <cell r="H2851">
            <v>44044</v>
          </cell>
          <cell r="I2851" t="str">
            <v>2 of. 5 jornadas</v>
          </cell>
        </row>
        <row r="2852">
          <cell r="B2852" t="str">
            <v>I1005</v>
          </cell>
          <cell r="C2852" t="str">
            <v>Ayudante</v>
          </cell>
          <cell r="D2852" t="str">
            <v>hs</v>
          </cell>
          <cell r="E2852">
            <v>120</v>
          </cell>
          <cell r="F2852">
            <v>468.58057475324659</v>
          </cell>
          <cell r="G2852">
            <v>56229.66897038959</v>
          </cell>
          <cell r="H2852">
            <v>44044</v>
          </cell>
          <cell r="I2852" t="str">
            <v>3 ay. 5 jornadas</v>
          </cell>
        </row>
        <row r="2853">
          <cell r="B2853" t="str">
            <v>I1313</v>
          </cell>
          <cell r="C2853" t="str">
            <v>Camion Con Hidrogrua</v>
          </cell>
          <cell r="D2853" t="str">
            <v>hs</v>
          </cell>
          <cell r="E2853">
            <v>40</v>
          </cell>
          <cell r="F2853">
            <v>2375.9</v>
          </cell>
          <cell r="G2853">
            <v>95036</v>
          </cell>
          <cell r="H2853">
            <v>44062</v>
          </cell>
          <cell r="I2853" t="str">
            <v>5 jornadas</v>
          </cell>
        </row>
        <row r="2854">
          <cell r="B2854" t="str">
            <v>I1311</v>
          </cell>
          <cell r="C2854" t="str">
            <v>Maquinista</v>
          </cell>
          <cell r="D2854" t="str">
            <v>hs</v>
          </cell>
          <cell r="E2854">
            <v>40</v>
          </cell>
          <cell r="F2854">
            <v>670.51752228571434</v>
          </cell>
          <cell r="G2854">
            <v>26820.700891428573</v>
          </cell>
          <cell r="H2854">
            <v>44062</v>
          </cell>
          <cell r="I2854" t="str">
            <v>5 jornadas</v>
          </cell>
        </row>
        <row r="2855">
          <cell r="B2855" t="str">
            <v>I1340</v>
          </cell>
          <cell r="C2855" t="str">
            <v>Esmalte Sintético X 4 Litros</v>
          </cell>
          <cell r="D2855" t="str">
            <v>u</v>
          </cell>
          <cell r="E2855">
            <v>2</v>
          </cell>
          <cell r="F2855">
            <v>1673.5536999999999</v>
          </cell>
          <cell r="G2855">
            <v>3347.1073999999999</v>
          </cell>
          <cell r="H2855">
            <v>44044</v>
          </cell>
        </row>
        <row r="2856">
          <cell r="B2856" t="str">
            <v>I1341</v>
          </cell>
          <cell r="C2856" t="str">
            <v>Aguarras X 18 Litros</v>
          </cell>
          <cell r="D2856" t="str">
            <v>u</v>
          </cell>
          <cell r="E2856">
            <v>2</v>
          </cell>
          <cell r="F2856">
            <v>2360.3305999999998</v>
          </cell>
          <cell r="G2856">
            <v>4720.6611999999996</v>
          </cell>
          <cell r="H2856">
            <v>44044</v>
          </cell>
        </row>
        <row r="2857">
          <cell r="B2857" t="str">
            <v>I1336</v>
          </cell>
          <cell r="C2857" t="str">
            <v>Pincel De Pintor</v>
          </cell>
          <cell r="D2857" t="str">
            <v>u</v>
          </cell>
          <cell r="E2857">
            <v>1</v>
          </cell>
          <cell r="F2857">
            <v>307.43799999999999</v>
          </cell>
          <cell r="G2857">
            <v>307.43799999999999</v>
          </cell>
          <cell r="H2857">
            <v>44044</v>
          </cell>
        </row>
        <row r="2858">
          <cell r="B2858" t="str">
            <v>I1210</v>
          </cell>
          <cell r="C2858" t="str">
            <v>Oficial Pintor</v>
          </cell>
          <cell r="D2858" t="str">
            <v>hs</v>
          </cell>
          <cell r="E2858">
            <v>24</v>
          </cell>
          <cell r="F2858">
            <v>792.42979906493497</v>
          </cell>
          <cell r="G2858">
            <v>19018.315177558441</v>
          </cell>
          <cell r="H2858">
            <v>44044</v>
          </cell>
        </row>
        <row r="2860">
          <cell r="A2860" t="str">
            <v>T1484</v>
          </cell>
          <cell r="C2860" t="str">
            <v>Cubierta De Chapa Con Est. Metálica Depósito De Lubricantes (62,5 M2)</v>
          </cell>
          <cell r="D2860" t="str">
            <v>u</v>
          </cell>
          <cell r="E2860">
            <v>3358.9912493721654</v>
          </cell>
          <cell r="G2860">
            <v>209936.95308576032</v>
          </cell>
          <cell r="H2860">
            <v>44044</v>
          </cell>
          <cell r="I2860" t="str">
            <v>00 ADICIONAL LP 22-18</v>
          </cell>
        </row>
        <row r="2861">
          <cell r="B2861" t="str">
            <v>I1500</v>
          </cell>
          <cell r="C2861" t="str">
            <v>Ipn 120 X 6 Mts (11.20 Kg/Ml)</v>
          </cell>
          <cell r="D2861" t="str">
            <v>u</v>
          </cell>
          <cell r="E2861">
            <v>3</v>
          </cell>
          <cell r="F2861">
            <v>7280.9916999999996</v>
          </cell>
          <cell r="G2861">
            <v>21842.9751</v>
          </cell>
          <cell r="H2861">
            <v>44044</v>
          </cell>
          <cell r="I2861" t="str">
            <v>18 ml</v>
          </cell>
        </row>
        <row r="2862">
          <cell r="B2862" t="str">
            <v>I1509</v>
          </cell>
          <cell r="C2862" t="str">
            <v>Perfil C 160.60.20 X 2,5 Mm X 6 Mts (6,08 Kg/Ml)</v>
          </cell>
          <cell r="D2862" t="str">
            <v>u</v>
          </cell>
          <cell r="E2862">
            <v>20</v>
          </cell>
          <cell r="F2862">
            <v>1557.4380165289256</v>
          </cell>
          <cell r="G2862">
            <v>31148.760330578512</v>
          </cell>
          <cell r="H2862">
            <v>44044</v>
          </cell>
          <cell r="I2862" t="str">
            <v>Se requieren 120 ml</v>
          </cell>
        </row>
        <row r="2863">
          <cell r="B2863" t="str">
            <v>I1414</v>
          </cell>
          <cell r="C2863" t="str">
            <v>Chapa Cincalum C25 Sinusoidal O Acanalada</v>
          </cell>
          <cell r="D2863" t="str">
            <v>m2</v>
          </cell>
          <cell r="E2863">
            <v>68.75</v>
          </cell>
          <cell r="F2863">
            <v>669.42150000000004</v>
          </cell>
          <cell r="G2863">
            <v>46022.728125000001</v>
          </cell>
          <cell r="H2863">
            <v>44044</v>
          </cell>
          <cell r="I2863" t="str">
            <v>62,5 x 1,10</v>
          </cell>
        </row>
        <row r="2864">
          <cell r="B2864" t="str">
            <v>I1016</v>
          </cell>
          <cell r="C2864" t="str">
            <v>Oficial Especializado</v>
          </cell>
          <cell r="D2864" t="str">
            <v>hs</v>
          </cell>
          <cell r="E2864">
            <v>16</v>
          </cell>
          <cell r="F2864">
            <v>609.56138389610385</v>
          </cell>
          <cell r="G2864">
            <v>9752.9821423376616</v>
          </cell>
          <cell r="H2864">
            <v>44044</v>
          </cell>
          <cell r="I2864" t="str">
            <v>1 esp. 2 jornada</v>
          </cell>
        </row>
        <row r="2865">
          <cell r="B2865" t="str">
            <v>I1004</v>
          </cell>
          <cell r="C2865" t="str">
            <v>Oficial</v>
          </cell>
          <cell r="D2865" t="str">
            <v>hs</v>
          </cell>
          <cell r="E2865">
            <v>48</v>
          </cell>
          <cell r="F2865">
            <v>534.76377932467528</v>
          </cell>
          <cell r="G2865">
            <v>25668.661407584412</v>
          </cell>
          <cell r="H2865">
            <v>44044</v>
          </cell>
          <cell r="I2865" t="str">
            <v>3 of. 2 jornadas</v>
          </cell>
        </row>
        <row r="2866">
          <cell r="B2866" t="str">
            <v>I1005</v>
          </cell>
          <cell r="C2866" t="str">
            <v>Ayudante</v>
          </cell>
          <cell r="D2866" t="str">
            <v>hs</v>
          </cell>
          <cell r="E2866">
            <v>80</v>
          </cell>
          <cell r="F2866">
            <v>468.58057475324659</v>
          </cell>
          <cell r="G2866">
            <v>37486.445980259727</v>
          </cell>
          <cell r="H2866">
            <v>44044</v>
          </cell>
          <cell r="I2866" t="str">
            <v>5 ay. 2 jornadas</v>
          </cell>
        </row>
        <row r="2867">
          <cell r="B2867" t="str">
            <v>I1313</v>
          </cell>
          <cell r="C2867" t="str">
            <v>Camion Con Hidrogrua</v>
          </cell>
          <cell r="D2867" t="str">
            <v>hs</v>
          </cell>
          <cell r="E2867">
            <v>16</v>
          </cell>
          <cell r="F2867">
            <v>2375.9</v>
          </cell>
          <cell r="G2867">
            <v>38014.400000000001</v>
          </cell>
          <cell r="H2867">
            <v>44062</v>
          </cell>
          <cell r="I2867" t="str">
            <v>2 jornadas</v>
          </cell>
        </row>
        <row r="2869">
          <cell r="A2869" t="str">
            <v>T1485</v>
          </cell>
          <cell r="C2869" t="str">
            <v>Depósito De Lubricantes</v>
          </cell>
          <cell r="D2869" t="str">
            <v>gl</v>
          </cell>
          <cell r="E2869">
            <v>33913.586499970217</v>
          </cell>
          <cell r="G2869">
            <v>2119599.1562481388</v>
          </cell>
          <cell r="H2869">
            <v>43902.595439814817</v>
          </cell>
          <cell r="I2869" t="str">
            <v>00 ADICIONAL LP 22-18</v>
          </cell>
        </row>
        <row r="2870">
          <cell r="B2870" t="str">
            <v>T1299</v>
          </cell>
          <cell r="C2870" t="str">
            <v>Excavacion Con Retropala Cat 416</v>
          </cell>
          <cell r="D2870" t="str">
            <v>m3</v>
          </cell>
          <cell r="E2870">
            <v>10.152800000000001</v>
          </cell>
          <cell r="F2870">
            <v>1193.0599935808737</v>
          </cell>
          <cell r="G2870">
            <v>12112.899502827895</v>
          </cell>
          <cell r="H2870">
            <v>44062</v>
          </cell>
          <cell r="I2870" t="str">
            <v>4,90*10,36*0,2</v>
          </cell>
        </row>
        <row r="2871">
          <cell r="B2871" t="str">
            <v>T1482</v>
          </cell>
          <cell r="C2871" t="str">
            <v>Platea De Depósito De Lubricantes (4,90 X 10,36 X 0,18)</v>
          </cell>
          <cell r="D2871" t="str">
            <v>u</v>
          </cell>
          <cell r="E2871">
            <v>1</v>
          </cell>
          <cell r="F2871">
            <v>285744.79650514945</v>
          </cell>
          <cell r="G2871">
            <v>285744.79650514945</v>
          </cell>
          <cell r="H2871">
            <v>44044</v>
          </cell>
        </row>
        <row r="2872">
          <cell r="B2872" t="str">
            <v>T1483</v>
          </cell>
          <cell r="C2872" t="str">
            <v>Estructura Metálica Depósito De Lubricantes, Parantes, Bastidores, Rejillas Y Portones</v>
          </cell>
          <cell r="D2872" t="str">
            <v>u</v>
          </cell>
          <cell r="E2872">
            <v>1</v>
          </cell>
          <cell r="F2872">
            <v>1351436.5020111951</v>
          </cell>
          <cell r="G2872">
            <v>1351436.5020111951</v>
          </cell>
          <cell r="H2872">
            <v>43902.595439814817</v>
          </cell>
        </row>
        <row r="2873">
          <cell r="B2873" t="str">
            <v>T1484</v>
          </cell>
          <cell r="C2873" t="str">
            <v>Cubierta De Chapa Con Est. Metálica Depósito De Lubricantes (62,5 M2)</v>
          </cell>
          <cell r="D2873" t="str">
            <v>u</v>
          </cell>
          <cell r="E2873">
            <v>1</v>
          </cell>
          <cell r="F2873">
            <v>209936.95308576032</v>
          </cell>
          <cell r="G2873">
            <v>209936.95308576032</v>
          </cell>
          <cell r="H2873">
            <v>44044</v>
          </cell>
        </row>
        <row r="2874">
          <cell r="B2874" t="str">
            <v>T1490</v>
          </cell>
          <cell r="C2874" t="str">
            <v>Piso De Depósito De Lubricantes (4,90 X 10,36)</v>
          </cell>
          <cell r="D2874" t="str">
            <v>gl</v>
          </cell>
          <cell r="E2874">
            <v>1</v>
          </cell>
          <cell r="F2874">
            <v>89290.29717521595</v>
          </cell>
          <cell r="G2874">
            <v>89290.29717521595</v>
          </cell>
          <cell r="H2874">
            <v>44044</v>
          </cell>
        </row>
        <row r="2875">
          <cell r="B2875" t="str">
            <v>T1491</v>
          </cell>
          <cell r="C2875" t="str">
            <v>Canaleta Impermeable Con Marco Y Rejilla Ancho 25 Cm</v>
          </cell>
          <cell r="D2875" t="str">
            <v>ml</v>
          </cell>
          <cell r="E2875">
            <v>4.5</v>
          </cell>
          <cell r="F2875">
            <v>5514.0644185836363</v>
          </cell>
          <cell r="G2875">
            <v>24813.289883626363</v>
          </cell>
          <cell r="H2875">
            <v>44044</v>
          </cell>
        </row>
        <row r="2876">
          <cell r="B2876" t="str">
            <v>T1492</v>
          </cell>
          <cell r="C2876" t="str">
            <v>Instalación Eléctrica Del Depósito De Lubricantes</v>
          </cell>
          <cell r="D2876" t="str">
            <v>gl</v>
          </cell>
          <cell r="E2876">
            <v>1</v>
          </cell>
          <cell r="F2876">
            <v>146264.41808436366</v>
          </cell>
          <cell r="G2876">
            <v>146264.41808436366</v>
          </cell>
          <cell r="H2876">
            <v>43907.568761574075</v>
          </cell>
          <cell r="I2876" t="str">
            <v>Falta el despiece</v>
          </cell>
        </row>
        <row r="2878">
          <cell r="A2878" t="str">
            <v>T1486</v>
          </cell>
          <cell r="C2878" t="str">
            <v>Platea De Depósito De Residuos Peligrosos (8,32 X 6,26)</v>
          </cell>
          <cell r="D2878" t="str">
            <v>u</v>
          </cell>
          <cell r="G2878">
            <v>294365.65459269966</v>
          </cell>
          <cell r="H2878">
            <v>44044</v>
          </cell>
          <cell r="I2878" t="str">
            <v>00 ADICIONAL LP 22-18</v>
          </cell>
        </row>
        <row r="2879">
          <cell r="B2879" t="str">
            <v>I1512</v>
          </cell>
          <cell r="C2879" t="str">
            <v>Hormigón H8</v>
          </cell>
          <cell r="D2879" t="str">
            <v>m3</v>
          </cell>
          <cell r="E2879">
            <v>3.6458240000000002</v>
          </cell>
          <cell r="F2879">
            <v>5830</v>
          </cell>
          <cell r="G2879">
            <v>21255.153920000001</v>
          </cell>
          <cell r="H2879">
            <v>44044</v>
          </cell>
          <cell r="I2879" t="str">
            <v>Hormigón de limpieza</v>
          </cell>
        </row>
        <row r="2880">
          <cell r="B2880" t="str">
            <v>I1318</v>
          </cell>
          <cell r="C2880" t="str">
            <v>Film Polietileno Nylon Negro De 2X50Mts Espesor 200 Micrones</v>
          </cell>
          <cell r="D2880" t="str">
            <v>u</v>
          </cell>
          <cell r="E2880">
            <v>0.5</v>
          </cell>
          <cell r="F2880">
            <v>1652.0661</v>
          </cell>
          <cell r="G2880">
            <v>826.03305</v>
          </cell>
          <cell r="H2880">
            <v>44044</v>
          </cell>
        </row>
        <row r="2881">
          <cell r="B2881" t="str">
            <v>I1019</v>
          </cell>
          <cell r="C2881" t="str">
            <v>Hormigon Elaborado H30</v>
          </cell>
          <cell r="D2881" t="str">
            <v>m3</v>
          </cell>
          <cell r="E2881">
            <v>9.6562252799999992</v>
          </cell>
          <cell r="F2881">
            <v>6320</v>
          </cell>
          <cell r="G2881">
            <v>61027.343769599996</v>
          </cell>
          <cell r="H2881">
            <v>44044</v>
          </cell>
          <cell r="I2881" t="str">
            <v>6,26 x 8,32 x 1,03</v>
          </cell>
        </row>
        <row r="2882">
          <cell r="B2882" t="str">
            <v>I1037</v>
          </cell>
          <cell r="C2882" t="str">
            <v>Malla 15X15 6Mm. (6X2.15Mts.) Q84</v>
          </cell>
          <cell r="D2882" t="str">
            <v>u</v>
          </cell>
          <cell r="E2882">
            <v>9</v>
          </cell>
          <cell r="F2882">
            <v>2056.4050000000002</v>
          </cell>
          <cell r="G2882">
            <v>18507.645</v>
          </cell>
          <cell r="H2882">
            <v>44044</v>
          </cell>
          <cell r="I2882" t="str">
            <v>9 mallas cubren la totalidad,arriba y abajo</v>
          </cell>
        </row>
        <row r="2883">
          <cell r="B2883" t="str">
            <v>I1010</v>
          </cell>
          <cell r="C2883" t="str">
            <v>Acero  Adn420 Diam 6 Mm</v>
          </cell>
          <cell r="D2883" t="str">
            <v>ton</v>
          </cell>
          <cell r="E2883">
            <v>0.2</v>
          </cell>
          <cell r="F2883">
            <v>77383.858399999997</v>
          </cell>
          <cell r="G2883">
            <v>15476.77168</v>
          </cell>
          <cell r="H2883">
            <v>44044</v>
          </cell>
          <cell r="I2883" t="str">
            <v>para armadura de viga de borde</v>
          </cell>
        </row>
        <row r="2884">
          <cell r="B2884" t="str">
            <v>I1014</v>
          </cell>
          <cell r="C2884" t="str">
            <v>Alambre Negro Recocido N 16</v>
          </cell>
          <cell r="D2884" t="str">
            <v>kg</v>
          </cell>
          <cell r="E2884">
            <v>5.7937351679999995</v>
          </cell>
          <cell r="F2884">
            <v>260.3306</v>
          </cell>
          <cell r="G2884">
            <v>1508.2865525265406</v>
          </cell>
          <cell r="H2884">
            <v>44044</v>
          </cell>
          <cell r="I2884" t="str">
            <v>0,6 kg x Volumnen de Hormigón</v>
          </cell>
        </row>
        <row r="2885">
          <cell r="B2885" t="str">
            <v>I1015</v>
          </cell>
          <cell r="C2885" t="str">
            <v>Clavos De 2"</v>
          </cell>
          <cell r="D2885" t="str">
            <v>kg</v>
          </cell>
          <cell r="E2885">
            <v>5.7937351679999995</v>
          </cell>
          <cell r="F2885">
            <v>170.24789999999999</v>
          </cell>
          <cell r="G2885">
            <v>986.37124550814701</v>
          </cell>
          <cell r="H2885">
            <v>44044</v>
          </cell>
          <cell r="I2885" t="str">
            <v>0,6 kg x Volumnen de Hormigón</v>
          </cell>
        </row>
        <row r="2886">
          <cell r="B2886" t="str">
            <v>I1012</v>
          </cell>
          <cell r="C2886" t="str">
            <v>Tabla De 1" Saligna Bruto</v>
          </cell>
          <cell r="D2886" t="str">
            <v>m2</v>
          </cell>
          <cell r="E2886">
            <v>1.6</v>
          </cell>
          <cell r="F2886">
            <v>240.4408</v>
          </cell>
          <cell r="G2886">
            <v>384.70528000000002</v>
          </cell>
          <cell r="H2886">
            <v>44044</v>
          </cell>
          <cell r="I2886" t="str">
            <v>2*(4,9+10,36)*0,2*25%</v>
          </cell>
        </row>
        <row r="2887">
          <cell r="B2887" t="str">
            <v>I1017</v>
          </cell>
          <cell r="C2887" t="str">
            <v>Oficial Hormigon</v>
          </cell>
          <cell r="D2887" t="str">
            <v>hs</v>
          </cell>
          <cell r="E2887">
            <v>144.84337919999999</v>
          </cell>
          <cell r="F2887">
            <v>641.71653518961034</v>
          </cell>
          <cell r="G2887">
            <v>92948.39144537886</v>
          </cell>
          <cell r="H2887">
            <v>44044</v>
          </cell>
          <cell r="I2887" t="str">
            <v>15 hs/m3 x Volumen de Hormigón</v>
          </cell>
        </row>
        <row r="2888">
          <cell r="B2888" t="str">
            <v>I1018</v>
          </cell>
          <cell r="C2888" t="str">
            <v>Ayudante Hormigon</v>
          </cell>
          <cell r="D2888" t="str">
            <v>hs</v>
          </cell>
          <cell r="E2888">
            <v>144.84337919999999</v>
          </cell>
          <cell r="F2888">
            <v>562.29668970389594</v>
          </cell>
          <cell r="G2888">
            <v>81444.952649686122</v>
          </cell>
          <cell r="H2888">
            <v>44044</v>
          </cell>
          <cell r="I2888" t="str">
            <v>15 hs/m3 x Volumen de Hormigón</v>
          </cell>
        </row>
        <row r="2890">
          <cell r="A2890" t="str">
            <v>T1487</v>
          </cell>
          <cell r="C2890" t="str">
            <v>Albañilería En Depósito De Residuos Peligrosos</v>
          </cell>
          <cell r="D2890" t="str">
            <v>gl</v>
          </cell>
          <cell r="G2890">
            <v>367658.19359703059</v>
          </cell>
          <cell r="H2890">
            <v>44044</v>
          </cell>
          <cell r="I2890" t="str">
            <v>00 ADICIONAL LP 22-18</v>
          </cell>
        </row>
        <row r="2891">
          <cell r="B2891" t="str">
            <v>T1047</v>
          </cell>
          <cell r="C2891" t="str">
            <v>Mampostería De Ladrillo Comun Esp 15 Cm En Elevacion</v>
          </cell>
          <cell r="D2891" t="str">
            <v>m3</v>
          </cell>
          <cell r="E2891">
            <v>13.097940000000001</v>
          </cell>
          <cell r="F2891">
            <v>13907.728191735257</v>
          </cell>
          <cell r="G2891">
            <v>182162.58939165692</v>
          </cell>
          <cell r="H2891">
            <v>44044</v>
          </cell>
        </row>
        <row r="2892">
          <cell r="B2892" t="str">
            <v>T1111</v>
          </cell>
          <cell r="C2892" t="str">
            <v>Azotado Impermeable Y Jaharro Frat. Exterior</v>
          </cell>
          <cell r="D2892" t="str">
            <v>m2</v>
          </cell>
          <cell r="E2892">
            <v>87.319600000000008</v>
          </cell>
          <cell r="F2892">
            <v>925.91375211129855</v>
          </cell>
          <cell r="G2892">
            <v>80850.418468857752</v>
          </cell>
          <cell r="H2892">
            <v>44044</v>
          </cell>
        </row>
        <row r="2893">
          <cell r="B2893" t="str">
            <v>T1061</v>
          </cell>
          <cell r="C2893" t="str">
            <v>Jaharro Frat. Interior A La Cal 1/4:1:4</v>
          </cell>
          <cell r="D2893" t="str">
            <v>m2</v>
          </cell>
          <cell r="E2893">
            <v>87.319600000000008</v>
          </cell>
          <cell r="F2893">
            <v>642.94368448629859</v>
          </cell>
          <cell r="G2893">
            <v>56141.585351869806</v>
          </cell>
          <cell r="H2893">
            <v>44044</v>
          </cell>
        </row>
        <row r="2894">
          <cell r="B2894" t="str">
            <v>T1062</v>
          </cell>
          <cell r="C2894" t="str">
            <v>Enlucido Interior 1/8:1:3</v>
          </cell>
          <cell r="D2894" t="str">
            <v>m2</v>
          </cell>
          <cell r="E2894">
            <v>87.32</v>
          </cell>
          <cell r="F2894">
            <v>555.46954173896097</v>
          </cell>
          <cell r="G2894">
            <v>48503.600384646066</v>
          </cell>
          <cell r="H2894">
            <v>44044</v>
          </cell>
        </row>
        <row r="2896">
          <cell r="A2896" t="str">
            <v>T1488</v>
          </cell>
          <cell r="C2896" t="str">
            <v>Cubierta Depósito De Residuos Peligrosos (7,06 X 8,32) (58,8 M2)</v>
          </cell>
          <cell r="D2896" t="str">
            <v>gl</v>
          </cell>
          <cell r="E2896">
            <v>3420.703970865934</v>
          </cell>
          <cell r="G2896">
            <v>213793.99817912088</v>
          </cell>
          <cell r="H2896">
            <v>44044</v>
          </cell>
          <cell r="I2896" t="str">
            <v>00 ADICIONAL LP 22-18</v>
          </cell>
        </row>
        <row r="2897">
          <cell r="B2897" t="str">
            <v>I1509</v>
          </cell>
          <cell r="C2897" t="str">
            <v>Perfil C 160.60.20 X 2,5 Mm X 6 Mts (6,08 Kg/Ml)</v>
          </cell>
          <cell r="D2897" t="str">
            <v>u</v>
          </cell>
          <cell r="E2897">
            <v>20</v>
          </cell>
          <cell r="F2897">
            <v>1557.4380165289256</v>
          </cell>
          <cell r="G2897">
            <v>31148.760330578512</v>
          </cell>
          <cell r="H2897">
            <v>44044</v>
          </cell>
          <cell r="I2897" t="str">
            <v>10 correas x 11,3 ml = 113 ml ~ 20 tiras</v>
          </cell>
        </row>
        <row r="2898">
          <cell r="B2898" t="str">
            <v>I1414</v>
          </cell>
          <cell r="C2898" t="str">
            <v>Chapa Cincalum C25 Sinusoidal O Acanalada</v>
          </cell>
          <cell r="D2898" t="str">
            <v>m2</v>
          </cell>
          <cell r="E2898">
            <v>64.680000000000007</v>
          </cell>
          <cell r="F2898">
            <v>669.42150000000004</v>
          </cell>
          <cell r="G2898">
            <v>43298.182620000007</v>
          </cell>
          <cell r="H2898">
            <v>44044</v>
          </cell>
          <cell r="I2898" t="str">
            <v>10% de solapamiento</v>
          </cell>
        </row>
        <row r="2899">
          <cell r="B2899" t="str">
            <v>I1016</v>
          </cell>
          <cell r="C2899" t="str">
            <v>Oficial Especializado</v>
          </cell>
          <cell r="D2899" t="str">
            <v>hs</v>
          </cell>
          <cell r="E2899">
            <v>16</v>
          </cell>
          <cell r="F2899">
            <v>609.56138389610385</v>
          </cell>
          <cell r="G2899">
            <v>9752.9821423376616</v>
          </cell>
          <cell r="H2899">
            <v>44044</v>
          </cell>
          <cell r="I2899" t="str">
            <v>1 esp. 2 jornadas</v>
          </cell>
        </row>
        <row r="2900">
          <cell r="B2900" t="str">
            <v>I1004</v>
          </cell>
          <cell r="C2900" t="str">
            <v>Oficial</v>
          </cell>
          <cell r="D2900" t="str">
            <v>hs</v>
          </cell>
          <cell r="E2900">
            <v>48</v>
          </cell>
          <cell r="F2900">
            <v>534.76377932467528</v>
          </cell>
          <cell r="G2900">
            <v>25668.661407584412</v>
          </cell>
          <cell r="H2900">
            <v>44044</v>
          </cell>
          <cell r="I2900" t="str">
            <v>3 of. 2 jornadas</v>
          </cell>
        </row>
        <row r="2901">
          <cell r="B2901" t="str">
            <v>I1005</v>
          </cell>
          <cell r="C2901" t="str">
            <v>Ayudante</v>
          </cell>
          <cell r="D2901" t="str">
            <v>hs</v>
          </cell>
          <cell r="E2901">
            <v>80</v>
          </cell>
          <cell r="F2901">
            <v>468.58057475324659</v>
          </cell>
          <cell r="G2901">
            <v>37486.445980259727</v>
          </cell>
          <cell r="H2901">
            <v>44044</v>
          </cell>
          <cell r="I2901" t="str">
            <v>5 ay. 2 jornadas</v>
          </cell>
        </row>
        <row r="2902">
          <cell r="B2902" t="str">
            <v>T1496</v>
          </cell>
          <cell r="C2902" t="str">
            <v>Cenefas Y Babetas Chapa Galvanizada Nro 30</v>
          </cell>
          <cell r="D2902" t="str">
            <v>m2</v>
          </cell>
          <cell r="E2902">
            <v>12.504</v>
          </cell>
          <cell r="F2902">
            <v>878.12113884155838</v>
          </cell>
          <cell r="G2902">
            <v>10980.026720074846</v>
          </cell>
          <cell r="H2902">
            <v>44044</v>
          </cell>
        </row>
        <row r="2903">
          <cell r="B2903" t="str">
            <v>I1500</v>
          </cell>
          <cell r="C2903" t="str">
            <v>Ipn 120 X 6 Mts (11.20 Kg/Ml)</v>
          </cell>
          <cell r="D2903" t="str">
            <v>u</v>
          </cell>
          <cell r="E2903">
            <v>4</v>
          </cell>
          <cell r="F2903">
            <v>7280.9916999999996</v>
          </cell>
          <cell r="G2903">
            <v>29123.966799999998</v>
          </cell>
          <cell r="H2903">
            <v>44044</v>
          </cell>
          <cell r="I2903" t="str">
            <v>21 ml</v>
          </cell>
        </row>
        <row r="2904">
          <cell r="B2904" t="str">
            <v>I1313</v>
          </cell>
          <cell r="C2904" t="str">
            <v>Camion Con Hidrogrua</v>
          </cell>
          <cell r="D2904" t="str">
            <v>hs</v>
          </cell>
          <cell r="E2904">
            <v>8</v>
          </cell>
          <cell r="F2904">
            <v>2375.9</v>
          </cell>
          <cell r="G2904">
            <v>19007.2</v>
          </cell>
          <cell r="H2904">
            <v>44062</v>
          </cell>
          <cell r="I2904" t="str">
            <v>1 jornada para alzar los perfiles</v>
          </cell>
        </row>
        <row r="2905">
          <cell r="B2905" t="str">
            <v>I1311</v>
          </cell>
          <cell r="C2905" t="str">
            <v>Maquinista</v>
          </cell>
          <cell r="D2905" t="str">
            <v>hs</v>
          </cell>
          <cell r="E2905">
            <v>8</v>
          </cell>
          <cell r="F2905">
            <v>670.51752228571434</v>
          </cell>
          <cell r="G2905">
            <v>5364.1401782857147</v>
          </cell>
          <cell r="H2905">
            <v>44062</v>
          </cell>
          <cell r="I2905" t="str">
            <v>1 jornada para alzar los perfiles</v>
          </cell>
        </row>
        <row r="2906">
          <cell r="B2906" t="str">
            <v>I1534</v>
          </cell>
          <cell r="C2906" t="str">
            <v>Gancho Para Techo Tipo L (180Mm X 70Mm) Con Arandela Y Tuerca</v>
          </cell>
          <cell r="D2906" t="str">
            <v>u</v>
          </cell>
          <cell r="E2906">
            <v>120</v>
          </cell>
          <cell r="F2906">
            <v>16.363600000000002</v>
          </cell>
          <cell r="G2906">
            <v>1963.6320000000003</v>
          </cell>
          <cell r="H2906">
            <v>44044</v>
          </cell>
          <cell r="I2906" t="str">
            <v>1 por metro de perfil</v>
          </cell>
        </row>
        <row r="2908">
          <cell r="A2908" t="str">
            <v>T1489</v>
          </cell>
          <cell r="C2908" t="str">
            <v xml:space="preserve">Piso De Cemento Con Terminación De Pintura Epoxi </v>
          </cell>
          <cell r="D2908" t="str">
            <v>m2</v>
          </cell>
          <cell r="G2908">
            <v>1758.9295007331168</v>
          </cell>
          <cell r="H2908">
            <v>44044</v>
          </cell>
          <cell r="I2908" t="str">
            <v>11 PISOS</v>
          </cell>
        </row>
        <row r="2909">
          <cell r="B2909" t="str">
            <v>T1025</v>
          </cell>
          <cell r="C2909" t="str">
            <v>Mortero 1:3 (Mat)</v>
          </cell>
          <cell r="D2909" t="str">
            <v>m3</v>
          </cell>
          <cell r="E2909">
            <v>2.5000000000000001E-2</v>
          </cell>
          <cell r="F2909">
            <v>6787.2010500000006</v>
          </cell>
          <cell r="G2909">
            <v>169.68002625000003</v>
          </cell>
          <cell r="H2909">
            <v>44044</v>
          </cell>
          <cell r="I2909" t="str">
            <v>2,5 cm</v>
          </cell>
        </row>
        <row r="2910">
          <cell r="B2910" t="str">
            <v>T1291</v>
          </cell>
          <cell r="C2910" t="str">
            <v>Ejecución De Carpeta Esp 2 Cm (Mo)</v>
          </cell>
          <cell r="D2910" t="str">
            <v>m2</v>
          </cell>
          <cell r="E2910">
            <v>1</v>
          </cell>
          <cell r="F2910">
            <v>501.67217703896097</v>
          </cell>
          <cell r="G2910">
            <v>501.67217703896097</v>
          </cell>
          <cell r="H2910">
            <v>44044</v>
          </cell>
        </row>
        <row r="2911">
          <cell r="B2911" t="str">
            <v>I1327</v>
          </cell>
          <cell r="C2911" t="str">
            <v>Resina Epoxi Autonivelante Porcelanato Liquido Clear Sistema 6500 Cristal X 3,78 Lts (Rinde 7 M2 La Lata)</v>
          </cell>
          <cell r="D2911" t="str">
            <v>u</v>
          </cell>
          <cell r="E2911">
            <v>0.14285714285714285</v>
          </cell>
          <cell r="F2911">
            <v>6115.7025000000003</v>
          </cell>
          <cell r="G2911">
            <v>873.67178571428576</v>
          </cell>
          <cell r="H2911">
            <v>44044</v>
          </cell>
          <cell r="I2911" t="str">
            <v>1 lata / 7 m2</v>
          </cell>
        </row>
        <row r="2912">
          <cell r="B2912" t="str">
            <v>I1004</v>
          </cell>
          <cell r="C2912" t="str">
            <v>Oficial</v>
          </cell>
          <cell r="D2912" t="str">
            <v>hs</v>
          </cell>
          <cell r="E2912">
            <v>0.4</v>
          </cell>
          <cell r="F2912">
            <v>534.76377932467528</v>
          </cell>
          <cell r="G2912">
            <v>213.90551172987011</v>
          </cell>
          <cell r="H2912">
            <v>44044</v>
          </cell>
        </row>
        <row r="2914">
          <cell r="A2914" t="str">
            <v>T1490</v>
          </cell>
          <cell r="C2914" t="str">
            <v>Piso De Depósito De Lubricantes (4,90 X 10,36)</v>
          </cell>
          <cell r="D2914" t="str">
            <v>gl</v>
          </cell>
          <cell r="G2914">
            <v>89290.29717521595</v>
          </cell>
          <cell r="H2914">
            <v>44044</v>
          </cell>
          <cell r="I2914" t="str">
            <v>00 ADICIONAL LP 22-18</v>
          </cell>
        </row>
        <row r="2915">
          <cell r="B2915" t="str">
            <v>T1489</v>
          </cell>
          <cell r="C2915" t="str">
            <v xml:space="preserve">Piso De Cemento Con Terminación De Pintura Epoxi </v>
          </cell>
          <cell r="D2915" t="str">
            <v>m2</v>
          </cell>
          <cell r="E2915">
            <v>50.764000000000003</v>
          </cell>
          <cell r="F2915">
            <v>1758.9295007331168</v>
          </cell>
          <cell r="G2915">
            <v>89290.29717521595</v>
          </cell>
          <cell r="H2915">
            <v>44044</v>
          </cell>
        </row>
        <row r="2917">
          <cell r="A2917" t="str">
            <v>T1491</v>
          </cell>
          <cell r="C2917" t="str">
            <v>Canaleta Impermeable Con Marco Y Rejilla Ancho 25 Cm</v>
          </cell>
          <cell r="D2917" t="str">
            <v>ml</v>
          </cell>
          <cell r="G2917">
            <v>5514.0644185836363</v>
          </cell>
          <cell r="H2917">
            <v>44044</v>
          </cell>
          <cell r="I2917" t="str">
            <v>00 ADICIONAL LP 22-18</v>
          </cell>
        </row>
        <row r="2918">
          <cell r="B2918" t="str">
            <v>T1489</v>
          </cell>
          <cell r="C2918" t="str">
            <v xml:space="preserve">Piso De Cemento Con Terminación De Pintura Epoxi </v>
          </cell>
          <cell r="D2918" t="str">
            <v>m2</v>
          </cell>
          <cell r="E2918">
            <v>1.2</v>
          </cell>
          <cell r="F2918">
            <v>1758.9295007331168</v>
          </cell>
          <cell r="G2918">
            <v>2110.7154008797402</v>
          </cell>
          <cell r="H2918">
            <v>44044</v>
          </cell>
        </row>
        <row r="2919">
          <cell r="B2919" t="str">
            <v>I1516</v>
          </cell>
          <cell r="C2919" t="str">
            <v>Rejilla De Desagüe Guardaganado 25Cm Galvanizadas Con Marco</v>
          </cell>
          <cell r="D2919" t="str">
            <v>ml</v>
          </cell>
          <cell r="E2919">
            <v>1</v>
          </cell>
          <cell r="F2919">
            <v>3353.1817999999998</v>
          </cell>
          <cell r="G2919">
            <v>3353.1817999999998</v>
          </cell>
          <cell r="H2919">
            <v>44044</v>
          </cell>
        </row>
        <row r="2920">
          <cell r="B2920" t="str">
            <v>I1004</v>
          </cell>
          <cell r="C2920" t="str">
            <v>Oficial</v>
          </cell>
          <cell r="D2920" t="str">
            <v>hs</v>
          </cell>
          <cell r="E2920">
            <v>0.05</v>
          </cell>
          <cell r="F2920">
            <v>534.76377932467528</v>
          </cell>
          <cell r="G2920">
            <v>26.738188966233764</v>
          </cell>
          <cell r="H2920">
            <v>44044</v>
          </cell>
          <cell r="I2920" t="str">
            <v>Colocación de marco y rejilla</v>
          </cell>
        </row>
        <row r="2921">
          <cell r="B2921" t="str">
            <v>I1005</v>
          </cell>
          <cell r="C2921" t="str">
            <v>Ayudante</v>
          </cell>
          <cell r="D2921" t="str">
            <v>hs</v>
          </cell>
          <cell r="E2921">
            <v>0.05</v>
          </cell>
          <cell r="F2921">
            <v>468.58057475324659</v>
          </cell>
          <cell r="G2921">
            <v>23.429028737662332</v>
          </cell>
          <cell r="H2921">
            <v>44044</v>
          </cell>
          <cell r="I2921" t="str">
            <v>Colocación de marco y rejilla</v>
          </cell>
        </row>
        <row r="2923">
          <cell r="A2923" t="str">
            <v>T1492</v>
          </cell>
          <cell r="C2923" t="str">
            <v>Instalación Eléctrica Del Depósito De Lubricantes</v>
          </cell>
          <cell r="D2923" t="str">
            <v>gl</v>
          </cell>
          <cell r="G2923">
            <v>146264.41808436366</v>
          </cell>
          <cell r="H2923">
            <v>43907.568761574075</v>
          </cell>
          <cell r="I2923" t="str">
            <v>00 ADICIONAL LP 22-18</v>
          </cell>
        </row>
        <row r="2924">
          <cell r="B2924" t="str">
            <v>I1519</v>
          </cell>
          <cell r="C2924" t="str">
            <v>Cable De 2,5 Mm, Rollo X 100 Mts Pirelli</v>
          </cell>
          <cell r="D2924" t="str">
            <v>ml</v>
          </cell>
          <cell r="E2924">
            <v>36</v>
          </cell>
          <cell r="F2924">
            <v>25.5289</v>
          </cell>
          <cell r="G2924">
            <v>919.04039999999998</v>
          </cell>
          <cell r="H2924">
            <v>44044</v>
          </cell>
        </row>
        <row r="2925">
          <cell r="B2925" t="str">
            <v>I1520</v>
          </cell>
          <cell r="C2925" t="str">
            <v>Cable Afumex 3 X 2,5 Mm Marca Prysmian X Mtrs</v>
          </cell>
          <cell r="D2925" t="str">
            <v>ml</v>
          </cell>
          <cell r="E2925">
            <v>20</v>
          </cell>
          <cell r="F2925">
            <v>152.89259999999999</v>
          </cell>
          <cell r="G2925">
            <v>3057.8519999999999</v>
          </cell>
          <cell r="H2925">
            <v>44044</v>
          </cell>
        </row>
        <row r="2926">
          <cell r="B2926" t="str">
            <v>I1521</v>
          </cell>
          <cell r="C2926" t="str">
            <v>Cable Subterráneo 3X6Mm X 100Mts</v>
          </cell>
          <cell r="D2926" t="str">
            <v>ml</v>
          </cell>
          <cell r="E2926">
            <v>26</v>
          </cell>
          <cell r="F2926">
            <v>275.28100000000001</v>
          </cell>
          <cell r="G2926">
            <v>7157.3060000000005</v>
          </cell>
          <cell r="H2926">
            <v>44044</v>
          </cell>
        </row>
        <row r="2927">
          <cell r="B2927" t="str">
            <v>I1522</v>
          </cell>
          <cell r="C2927" t="str">
            <v>Cable 6 Mm Verde Amarillo</v>
          </cell>
          <cell r="D2927" t="str">
            <v>ml</v>
          </cell>
          <cell r="E2927">
            <v>20</v>
          </cell>
          <cell r="F2927">
            <v>78.5124</v>
          </cell>
          <cell r="G2927">
            <v>1570.248</v>
          </cell>
          <cell r="H2927">
            <v>44044</v>
          </cell>
        </row>
        <row r="2928">
          <cell r="B2928" t="str">
            <v>I1523</v>
          </cell>
          <cell r="C2928" t="str">
            <v>Caja Estanca De Aluminio Inyectado Ip65 Multifunción 100X100</v>
          </cell>
          <cell r="D2928" t="str">
            <v>u</v>
          </cell>
          <cell r="E2928">
            <v>2</v>
          </cell>
          <cell r="F2928">
            <v>846.28099999999995</v>
          </cell>
          <cell r="G2928">
            <v>1692.5619999999999</v>
          </cell>
          <cell r="H2928">
            <v>44044</v>
          </cell>
        </row>
        <row r="2929">
          <cell r="B2929" t="str">
            <v>I1524</v>
          </cell>
          <cell r="C2929" t="str">
            <v>Caja Estanca De Aluminio Inyectado Ip65 Multifunción 100X50X50</v>
          </cell>
          <cell r="D2929" t="str">
            <v>u</v>
          </cell>
          <cell r="E2929">
            <v>2</v>
          </cell>
          <cell r="F2929">
            <v>677.02480000000003</v>
          </cell>
          <cell r="G2929">
            <v>1354.0496000000001</v>
          </cell>
          <cell r="H2929">
            <v>43907.568761574075</v>
          </cell>
        </row>
        <row r="2930">
          <cell r="B2930" t="str">
            <v>I1525</v>
          </cell>
          <cell r="C2930" t="str">
            <v>Caja Rectangular / Octogonal O Mignon</v>
          </cell>
          <cell r="D2930" t="str">
            <v>u</v>
          </cell>
          <cell r="E2930">
            <v>1</v>
          </cell>
          <cell r="F2930">
            <v>23.912400000000002</v>
          </cell>
          <cell r="G2930">
            <v>23.912400000000002</v>
          </cell>
          <cell r="H2930">
            <v>44044</v>
          </cell>
        </row>
        <row r="2931">
          <cell r="B2931" t="str">
            <v>I1268</v>
          </cell>
          <cell r="C2931" t="str">
            <v>Caño Hierro Galvanizado 1" X 3 Ml Daisa</v>
          </cell>
          <cell r="D2931" t="str">
            <v>ml</v>
          </cell>
          <cell r="E2931">
            <v>20</v>
          </cell>
          <cell r="F2931">
            <v>153.4435</v>
          </cell>
          <cell r="G2931">
            <v>3068.87</v>
          </cell>
          <cell r="H2931">
            <v>44044</v>
          </cell>
        </row>
        <row r="2932">
          <cell r="B2932" t="str">
            <v>I1526</v>
          </cell>
          <cell r="C2932" t="str">
            <v>Caño Hierro Galvanizado 3/4" X 3 Ml Daisa</v>
          </cell>
          <cell r="D2932" t="str">
            <v>ml</v>
          </cell>
          <cell r="E2932">
            <v>12</v>
          </cell>
          <cell r="F2932">
            <v>116.8044</v>
          </cell>
          <cell r="G2932">
            <v>1401.6528000000001</v>
          </cell>
          <cell r="H2932">
            <v>44044</v>
          </cell>
        </row>
        <row r="2933">
          <cell r="B2933" t="str">
            <v>I1527</v>
          </cell>
          <cell r="C2933" t="str">
            <v>Interruptor Punto Superficial Blanco Exterior</v>
          </cell>
          <cell r="D2933" t="str">
            <v>u</v>
          </cell>
          <cell r="E2933">
            <v>1</v>
          </cell>
          <cell r="F2933">
            <v>81.818200000000004</v>
          </cell>
          <cell r="G2933">
            <v>81.818200000000004</v>
          </cell>
          <cell r="H2933">
            <v>44044</v>
          </cell>
        </row>
        <row r="2934">
          <cell r="B2934" t="str">
            <v>I1528</v>
          </cell>
          <cell r="C2934" t="str">
            <v>Luminaria Doble Tubo Led 2X20W Ip68 Ape</v>
          </cell>
          <cell r="D2934" t="str">
            <v>u</v>
          </cell>
          <cell r="E2934">
            <v>2</v>
          </cell>
          <cell r="F2934">
            <v>32727.272700000001</v>
          </cell>
          <cell r="G2934">
            <v>65454.545400000003</v>
          </cell>
          <cell r="H2934">
            <v>44044</v>
          </cell>
        </row>
        <row r="2935">
          <cell r="B2935" t="str">
            <v>I1529</v>
          </cell>
          <cell r="C2935" t="str">
            <v>Toma Corriente Doble Completo</v>
          </cell>
          <cell r="D2935" t="str">
            <v>u</v>
          </cell>
          <cell r="E2935">
            <v>1</v>
          </cell>
          <cell r="F2935">
            <v>106.6116</v>
          </cell>
          <cell r="G2935">
            <v>106.6116</v>
          </cell>
          <cell r="H2935">
            <v>44044</v>
          </cell>
        </row>
        <row r="2936">
          <cell r="B2936" t="str">
            <v>I1016</v>
          </cell>
          <cell r="C2936" t="str">
            <v>Oficial Especializado</v>
          </cell>
          <cell r="D2936" t="str">
            <v>hs</v>
          </cell>
          <cell r="E2936">
            <v>56</v>
          </cell>
          <cell r="F2936">
            <v>609.56138389610385</v>
          </cell>
          <cell r="G2936">
            <v>34135.437498181818</v>
          </cell>
          <cell r="H2936">
            <v>44044</v>
          </cell>
          <cell r="I2936" t="str">
            <v>7 jornadas</v>
          </cell>
        </row>
        <row r="2937">
          <cell r="B2937" t="str">
            <v>I1005</v>
          </cell>
          <cell r="C2937" t="str">
            <v>Ayudante</v>
          </cell>
          <cell r="D2937" t="str">
            <v>hs</v>
          </cell>
          <cell r="E2937">
            <v>56</v>
          </cell>
          <cell r="F2937">
            <v>468.58057475324659</v>
          </cell>
          <cell r="G2937">
            <v>26240.512186181808</v>
          </cell>
          <cell r="H2937">
            <v>44044</v>
          </cell>
          <cell r="I2937" t="str">
            <v>7 jornadas</v>
          </cell>
        </row>
        <row r="2939">
          <cell r="A2939" t="str">
            <v>T1493</v>
          </cell>
          <cell r="C2939" t="str">
            <v>Piso De Depósito De Residuos Peligrosos (8.00 X 6.00)</v>
          </cell>
          <cell r="D2939" t="str">
            <v>gl</v>
          </cell>
          <cell r="G2939">
            <v>84428.616035189611</v>
          </cell>
          <cell r="H2939">
            <v>44044</v>
          </cell>
          <cell r="I2939" t="str">
            <v>00 ADICIONAL LP 22-18</v>
          </cell>
        </row>
        <row r="2940">
          <cell r="B2940" t="str">
            <v>T1489</v>
          </cell>
          <cell r="C2940" t="str">
            <v xml:space="preserve">Piso De Cemento Con Terminación De Pintura Epoxi </v>
          </cell>
          <cell r="D2940" t="str">
            <v>m2</v>
          </cell>
          <cell r="E2940">
            <v>48</v>
          </cell>
          <cell r="F2940">
            <v>1758.9295007331168</v>
          </cell>
          <cell r="G2940">
            <v>84428.616035189611</v>
          </cell>
          <cell r="H2940">
            <v>44044</v>
          </cell>
        </row>
        <row r="2942">
          <cell r="A2942" t="str">
            <v>T1494</v>
          </cell>
          <cell r="C2942" t="str">
            <v>Cerramiento Metálico Y Porton De Depósito De Residuos Peligrosos (8,00 X 3,80)</v>
          </cell>
          <cell r="D2942" t="str">
            <v>gl</v>
          </cell>
          <cell r="G2942">
            <v>231256.64351918179</v>
          </cell>
          <cell r="H2942">
            <v>44044</v>
          </cell>
          <cell r="I2942" t="str">
            <v>00 ADICIONAL LP 22-18</v>
          </cell>
        </row>
        <row r="2943">
          <cell r="B2943" t="str">
            <v>I1515</v>
          </cell>
          <cell r="C2943" t="str">
            <v>Metal Desplegado Pesado 900-30-30 De 1,5 X 3 M- En Hoja Metal (8,2 Kg/M2)</v>
          </cell>
          <cell r="D2943" t="str">
            <v>u</v>
          </cell>
          <cell r="E2943">
            <v>7</v>
          </cell>
          <cell r="F2943">
            <v>3532.9751999999999</v>
          </cell>
          <cell r="G2943">
            <v>24730.826399999998</v>
          </cell>
          <cell r="H2943">
            <v>44044</v>
          </cell>
          <cell r="I2943" t="str">
            <v>30 m2 / (1,5 x 3)</v>
          </cell>
        </row>
        <row r="2944">
          <cell r="B2944" t="str">
            <v>I1518</v>
          </cell>
          <cell r="C2944" t="str">
            <v>Tubo Estructural 100 X 50 X 2 Mm X 6 Ml (27,63 Kg)</v>
          </cell>
          <cell r="D2944" t="str">
            <v>u</v>
          </cell>
          <cell r="E2944">
            <v>21</v>
          </cell>
          <cell r="F2944">
            <v>2909.0909000000001</v>
          </cell>
          <cell r="G2944">
            <v>61090.908900000002</v>
          </cell>
          <cell r="H2944">
            <v>44044</v>
          </cell>
          <cell r="I2944" t="str">
            <v>124 ml</v>
          </cell>
        </row>
        <row r="2945">
          <cell r="B2945" t="str">
            <v>I1507</v>
          </cell>
          <cell r="C2945" t="str">
            <v>Fabricación De Estructuras Metálicas En Taller Pintado</v>
          </cell>
          <cell r="D2945" t="str">
            <v>kg</v>
          </cell>
          <cell r="E2945">
            <v>575.81999999999994</v>
          </cell>
          <cell r="F2945">
            <v>169.79375000000002</v>
          </cell>
          <cell r="G2945">
            <v>97770.637124999994</v>
          </cell>
          <cell r="H2945">
            <v>44062</v>
          </cell>
          <cell r="I2945" t="str">
            <v>7 hojas*1,5*3* 8,2 kg/m2+ 21 barras *6 m*2,52 kg/ml</v>
          </cell>
        </row>
        <row r="2946">
          <cell r="B2946" t="str">
            <v>I1016</v>
          </cell>
          <cell r="C2946" t="str">
            <v>Oficial Especializado</v>
          </cell>
          <cell r="D2946" t="str">
            <v>hs</v>
          </cell>
          <cell r="E2946">
            <v>8</v>
          </cell>
          <cell r="F2946">
            <v>609.56138389610385</v>
          </cell>
          <cell r="G2946">
            <v>4876.4910711688308</v>
          </cell>
          <cell r="H2946">
            <v>44044</v>
          </cell>
          <cell r="I2946" t="str">
            <v>1 esp 2 jornales</v>
          </cell>
        </row>
        <row r="2947">
          <cell r="B2947" t="str">
            <v>I1004</v>
          </cell>
          <cell r="C2947" t="str">
            <v>Oficial</v>
          </cell>
          <cell r="D2947" t="str">
            <v>hs</v>
          </cell>
          <cell r="E2947">
            <v>32</v>
          </cell>
          <cell r="F2947">
            <v>534.76377932467528</v>
          </cell>
          <cell r="G2947">
            <v>17112.440938389609</v>
          </cell>
          <cell r="H2947">
            <v>44044</v>
          </cell>
          <cell r="I2947" t="str">
            <v>2 ofi 2 jornales</v>
          </cell>
        </row>
        <row r="2948">
          <cell r="B2948" t="str">
            <v>I1005</v>
          </cell>
          <cell r="C2948" t="str">
            <v>Ayudante</v>
          </cell>
          <cell r="D2948" t="str">
            <v>hs</v>
          </cell>
          <cell r="E2948">
            <v>32</v>
          </cell>
          <cell r="F2948">
            <v>468.58057475324659</v>
          </cell>
          <cell r="G2948">
            <v>14994.578392103891</v>
          </cell>
          <cell r="H2948">
            <v>44044</v>
          </cell>
          <cell r="I2948" t="str">
            <v>2 ofi 2 jornales</v>
          </cell>
        </row>
        <row r="2949">
          <cell r="B2949" t="str">
            <v>I1340</v>
          </cell>
          <cell r="C2949" t="str">
            <v>Esmalte Sintético X 4 Litros</v>
          </cell>
          <cell r="D2949" t="str">
            <v>u</v>
          </cell>
          <cell r="E2949">
            <v>1</v>
          </cell>
          <cell r="F2949">
            <v>1673.5536999999999</v>
          </cell>
          <cell r="G2949">
            <v>1673.5536999999999</v>
          </cell>
          <cell r="H2949">
            <v>44044</v>
          </cell>
        </row>
        <row r="2950">
          <cell r="B2950" t="str">
            <v>I1341</v>
          </cell>
          <cell r="C2950" t="str">
            <v>Aguarras X 18 Litros</v>
          </cell>
          <cell r="D2950" t="str">
            <v>u</v>
          </cell>
          <cell r="E2950">
            <v>1</v>
          </cell>
          <cell r="F2950">
            <v>2360.3305999999998</v>
          </cell>
          <cell r="G2950">
            <v>2360.3305999999998</v>
          </cell>
          <cell r="H2950">
            <v>44044</v>
          </cell>
        </row>
        <row r="2951">
          <cell r="B2951" t="str">
            <v>I1336</v>
          </cell>
          <cell r="C2951" t="str">
            <v>Pincel De Pintor</v>
          </cell>
          <cell r="D2951" t="str">
            <v>u</v>
          </cell>
          <cell r="E2951">
            <v>1</v>
          </cell>
          <cell r="F2951">
            <v>307.43799999999999</v>
          </cell>
          <cell r="G2951">
            <v>307.43799999999999</v>
          </cell>
          <cell r="H2951">
            <v>44044</v>
          </cell>
        </row>
        <row r="2952">
          <cell r="B2952" t="str">
            <v>I1210</v>
          </cell>
          <cell r="C2952" t="str">
            <v>Oficial Pintor</v>
          </cell>
          <cell r="D2952" t="str">
            <v>hs</v>
          </cell>
          <cell r="E2952">
            <v>8</v>
          </cell>
          <cell r="F2952">
            <v>792.42979906493497</v>
          </cell>
          <cell r="G2952">
            <v>6339.4383925194797</v>
          </cell>
          <cell r="H2952">
            <v>44044</v>
          </cell>
          <cell r="I2952" t="str">
            <v>3 manos</v>
          </cell>
        </row>
        <row r="2954">
          <cell r="A2954" t="str">
            <v>T1495</v>
          </cell>
          <cell r="C2954" t="str">
            <v>Tapa Metálica En Depósito De Residuos Peligrosos</v>
          </cell>
          <cell r="D2954" t="str">
            <v>u</v>
          </cell>
          <cell r="G2954">
            <v>6275.7887081558447</v>
          </cell>
          <cell r="H2954">
            <v>43902.635208333333</v>
          </cell>
          <cell r="I2954" t="str">
            <v>00 ADICIONAL LP 22-18</v>
          </cell>
        </row>
        <row r="2955">
          <cell r="B2955" t="str">
            <v>I1513</v>
          </cell>
          <cell r="C2955" t="str">
            <v xml:space="preserve"> Tapa Metálica En Depósito De Residuos Peligrosos (40 Kg)</v>
          </cell>
          <cell r="D2955" t="str">
            <v>u</v>
          </cell>
          <cell r="E2955">
            <v>1</v>
          </cell>
          <cell r="F2955">
            <v>4269.1000000000004</v>
          </cell>
          <cell r="G2955">
            <v>4269.1000000000004</v>
          </cell>
          <cell r="H2955">
            <v>43902.635208333333</v>
          </cell>
        </row>
        <row r="2956">
          <cell r="B2956" t="str">
            <v>I1004</v>
          </cell>
          <cell r="C2956" t="str">
            <v>Oficial</v>
          </cell>
          <cell r="D2956" t="str">
            <v>hs</v>
          </cell>
          <cell r="E2956">
            <v>2</v>
          </cell>
          <cell r="F2956">
            <v>534.76377932467528</v>
          </cell>
          <cell r="G2956">
            <v>1069.5275586493506</v>
          </cell>
          <cell r="H2956">
            <v>44044</v>
          </cell>
        </row>
        <row r="2957">
          <cell r="B2957" t="str">
            <v>I1005</v>
          </cell>
          <cell r="C2957" t="str">
            <v>Ayudante</v>
          </cell>
          <cell r="D2957" t="str">
            <v>hs</v>
          </cell>
          <cell r="E2957">
            <v>2</v>
          </cell>
          <cell r="F2957">
            <v>468.58057475324659</v>
          </cell>
          <cell r="G2957">
            <v>937.16114950649319</v>
          </cell>
          <cell r="H2957">
            <v>44044</v>
          </cell>
        </row>
        <row r="2959">
          <cell r="A2959" t="str">
            <v>T1496</v>
          </cell>
          <cell r="C2959" t="str">
            <v>Cenefas Y Babetas Chapa Galvanizada Nro 30</v>
          </cell>
          <cell r="D2959" t="str">
            <v>m2</v>
          </cell>
          <cell r="G2959">
            <v>878.12113884155838</v>
          </cell>
          <cell r="H2959">
            <v>44044</v>
          </cell>
          <cell r="I2959" t="str">
            <v>16 CUBIERTAS</v>
          </cell>
        </row>
        <row r="2960">
          <cell r="B2960" t="str">
            <v>I1514</v>
          </cell>
          <cell r="C2960" t="str">
            <v>Chapa Galvanizada Lisa C 30 1X2 Mts</v>
          </cell>
          <cell r="D2960" t="str">
            <v>u</v>
          </cell>
          <cell r="E2960">
            <v>0.5</v>
          </cell>
          <cell r="F2960">
            <v>686.00829999999996</v>
          </cell>
          <cell r="G2960">
            <v>343.00414999999998</v>
          </cell>
          <cell r="H2960">
            <v>44044</v>
          </cell>
          <cell r="I2960" t="str">
            <v>1 m2</v>
          </cell>
        </row>
        <row r="2961">
          <cell r="B2961" t="str">
            <v>I1004</v>
          </cell>
          <cell r="C2961" t="str">
            <v>Oficial</v>
          </cell>
          <cell r="D2961" t="str">
            <v>hs</v>
          </cell>
          <cell r="E2961">
            <v>0.53333333333333333</v>
          </cell>
          <cell r="F2961">
            <v>534.76377932467528</v>
          </cell>
          <cell r="G2961">
            <v>285.20734897316015</v>
          </cell>
          <cell r="H2961">
            <v>44044</v>
          </cell>
          <cell r="I2961" t="str">
            <v>colocación 30 ml por día = 15 m2/día</v>
          </cell>
        </row>
        <row r="2962">
          <cell r="B2962" t="str">
            <v>I1005</v>
          </cell>
          <cell r="C2962" t="str">
            <v>Ayudante</v>
          </cell>
          <cell r="D2962" t="str">
            <v>hs</v>
          </cell>
          <cell r="E2962">
            <v>0.53333333333333333</v>
          </cell>
          <cell r="F2962">
            <v>468.58057475324659</v>
          </cell>
          <cell r="G2962">
            <v>249.90963986839819</v>
          </cell>
          <cell r="H2962">
            <v>44044</v>
          </cell>
          <cell r="I2962" t="str">
            <v>colocación 30 ml por día = 15 m2/día</v>
          </cell>
        </row>
        <row r="2964">
          <cell r="A2964" t="str">
            <v>T1497</v>
          </cell>
          <cell r="C2964" t="str">
            <v xml:space="preserve">Depósito De Residuos Peligrosos </v>
          </cell>
          <cell r="D2964" t="str">
            <v>gl</v>
          </cell>
          <cell r="G2964">
            <v>1414434.9255805921</v>
          </cell>
          <cell r="H2964">
            <v>43902.635208333333</v>
          </cell>
          <cell r="I2964" t="str">
            <v>00 ADICIONAL LP 22-18</v>
          </cell>
        </row>
        <row r="2965">
          <cell r="B2965" t="str">
            <v>T1299</v>
          </cell>
          <cell r="C2965" t="str">
            <v>Excavacion Con Retropala Cat 416</v>
          </cell>
          <cell r="D2965" t="str">
            <v>m3</v>
          </cell>
          <cell r="E2965">
            <v>10.416640000000001</v>
          </cell>
          <cell r="F2965">
            <v>1193.0599935808737</v>
          </cell>
          <cell r="G2965">
            <v>12427.676451534273</v>
          </cell>
          <cell r="H2965">
            <v>44062</v>
          </cell>
          <cell r="I2965" t="str">
            <v>8,32*6,26*0,2</v>
          </cell>
        </row>
        <row r="2966">
          <cell r="B2966" t="str">
            <v>T1486</v>
          </cell>
          <cell r="C2966" t="str">
            <v>Platea De Depósito De Residuos Peligrosos (8,32 X 6,26)</v>
          </cell>
          <cell r="D2966" t="str">
            <v>u</v>
          </cell>
          <cell r="E2966">
            <v>1</v>
          </cell>
          <cell r="F2966">
            <v>294365.65459269966</v>
          </cell>
          <cell r="G2966">
            <v>294365.65459269966</v>
          </cell>
          <cell r="H2966">
            <v>44044</v>
          </cell>
          <cell r="I2966" t="str">
            <v>Depósito</v>
          </cell>
        </row>
        <row r="2967">
          <cell r="B2967" t="str">
            <v>T1487</v>
          </cell>
          <cell r="C2967" t="str">
            <v>Albañilería En Depósito De Residuos Peligrosos</v>
          </cell>
          <cell r="D2967" t="str">
            <v>gl</v>
          </cell>
          <cell r="E2967">
            <v>1</v>
          </cell>
          <cell r="F2967">
            <v>367658.19359703059</v>
          </cell>
          <cell r="G2967">
            <v>367658.19359703059</v>
          </cell>
          <cell r="H2967">
            <v>44044</v>
          </cell>
          <cell r="I2967" t="str">
            <v>Depósito</v>
          </cell>
        </row>
        <row r="2968">
          <cell r="B2968" t="str">
            <v>T1488</v>
          </cell>
          <cell r="C2968" t="str">
            <v>Cubierta Depósito De Residuos Peligrosos (7,06 X 8,32) (58,8 M2)</v>
          </cell>
          <cell r="D2968" t="str">
            <v>gl</v>
          </cell>
          <cell r="E2968">
            <v>1</v>
          </cell>
          <cell r="F2968">
            <v>213793.99817912088</v>
          </cell>
          <cell r="G2968">
            <v>213793.99817912088</v>
          </cell>
          <cell r="H2968">
            <v>44044</v>
          </cell>
          <cell r="I2968" t="str">
            <v>Depósito</v>
          </cell>
        </row>
        <row r="2969">
          <cell r="B2969" t="str">
            <v>T1491</v>
          </cell>
          <cell r="C2969" t="str">
            <v>Canaleta Impermeable Con Marco Y Rejilla Ancho 25 Cm</v>
          </cell>
          <cell r="D2969" t="str">
            <v>ml</v>
          </cell>
          <cell r="E2969">
            <v>8</v>
          </cell>
          <cell r="F2969">
            <v>5514.0644185836363</v>
          </cell>
          <cell r="G2969">
            <v>44112.515348669091</v>
          </cell>
          <cell r="H2969">
            <v>44044</v>
          </cell>
          <cell r="I2969" t="str">
            <v>Depósito</v>
          </cell>
        </row>
        <row r="2970">
          <cell r="B2970" t="str">
            <v>T1493</v>
          </cell>
          <cell r="C2970" t="str">
            <v>Piso De Depósito De Residuos Peligrosos (8.00 X 6.00)</v>
          </cell>
          <cell r="D2970" t="str">
            <v>gl</v>
          </cell>
          <cell r="E2970">
            <v>1</v>
          </cell>
          <cell r="F2970">
            <v>84428.616035189611</v>
          </cell>
          <cell r="G2970">
            <v>84428.616035189611</v>
          </cell>
          <cell r="H2970">
            <v>44044</v>
          </cell>
          <cell r="I2970" t="str">
            <v>Depósito</v>
          </cell>
        </row>
        <row r="2971">
          <cell r="B2971" t="str">
            <v>T1495</v>
          </cell>
          <cell r="C2971" t="str">
            <v>Tapa Metálica En Depósito De Residuos Peligrosos</v>
          </cell>
          <cell r="D2971" t="str">
            <v>u</v>
          </cell>
          <cell r="E2971">
            <v>1</v>
          </cell>
          <cell r="F2971">
            <v>6275.7887081558447</v>
          </cell>
          <cell r="G2971">
            <v>6275.7887081558447</v>
          </cell>
          <cell r="H2971">
            <v>43902.635208333333</v>
          </cell>
          <cell r="I2971" t="str">
            <v>Depósito</v>
          </cell>
        </row>
        <row r="2972">
          <cell r="B2972" t="str">
            <v>T1494</v>
          </cell>
          <cell r="C2972" t="str">
            <v>Cerramiento Metálico Y Porton De Depósito De Residuos Peligrosos (8,00 X 3,80)</v>
          </cell>
          <cell r="D2972" t="str">
            <v>gl</v>
          </cell>
          <cell r="E2972">
            <v>1</v>
          </cell>
          <cell r="F2972">
            <v>231256.64351918179</v>
          </cell>
          <cell r="G2972">
            <v>231256.64351918179</v>
          </cell>
          <cell r="H2972">
            <v>44044</v>
          </cell>
          <cell r="I2972" t="str">
            <v>Depósito</v>
          </cell>
        </row>
        <row r="2973">
          <cell r="B2973" t="str">
            <v>T1355</v>
          </cell>
          <cell r="C2973" t="str">
            <v>Latex Acrílico En Exteriores</v>
          </cell>
          <cell r="D2973" t="str">
            <v>m2</v>
          </cell>
          <cell r="E2973">
            <v>174.64</v>
          </cell>
          <cell r="F2973">
            <v>721.84291003246744</v>
          </cell>
          <cell r="G2973">
            <v>126062.6458080701</v>
          </cell>
          <cell r="H2973">
            <v>44044</v>
          </cell>
          <cell r="I2973" t="str">
            <v>Interior y exterior 87,32 m2 x 2</v>
          </cell>
        </row>
        <row r="2974">
          <cell r="B2974" t="str">
            <v>T1500</v>
          </cell>
          <cell r="C2974" t="str">
            <v>Instalación Pluvial Del Depósito De Lubricantes</v>
          </cell>
          <cell r="D2974" t="str">
            <v>gl</v>
          </cell>
          <cell r="E2974">
            <v>1</v>
          </cell>
          <cell r="F2974">
            <v>34053.193340940168</v>
          </cell>
          <cell r="G2974">
            <v>34053.193340940168</v>
          </cell>
          <cell r="H2974">
            <v>44044</v>
          </cell>
        </row>
        <row r="2976">
          <cell r="A2976" t="str">
            <v>T1498</v>
          </cell>
          <cell r="C2976" t="str">
            <v>Caño Pead 600 Mm</v>
          </cell>
          <cell r="D2976" t="str">
            <v>ml</v>
          </cell>
          <cell r="G2976">
            <v>24438.010937133411</v>
          </cell>
          <cell r="H2976">
            <v>43904.458379629628</v>
          </cell>
          <cell r="I2976" t="str">
            <v>00 ADICIONAL LP 22-18</v>
          </cell>
        </row>
        <row r="2977">
          <cell r="B2977" t="str">
            <v>I1517</v>
          </cell>
          <cell r="C2977" t="str">
            <v>Caño Pead Diam. 600 Mm</v>
          </cell>
          <cell r="D2977" t="str">
            <v>ml</v>
          </cell>
          <cell r="E2977">
            <v>1</v>
          </cell>
          <cell r="F2977">
            <v>20000</v>
          </cell>
          <cell r="G2977">
            <v>20000</v>
          </cell>
          <cell r="H2977">
            <v>43904.458379629628</v>
          </cell>
        </row>
        <row r="2978">
          <cell r="B2978" t="str">
            <v>I1016</v>
          </cell>
          <cell r="C2978" t="str">
            <v>Oficial Especializado</v>
          </cell>
          <cell r="D2978" t="str">
            <v>hs</v>
          </cell>
          <cell r="E2978">
            <v>1.3333333333333333</v>
          </cell>
          <cell r="F2978">
            <v>609.56138389610385</v>
          </cell>
          <cell r="G2978">
            <v>812.7485118614718</v>
          </cell>
          <cell r="H2978">
            <v>44044</v>
          </cell>
          <cell r="I2978" t="str">
            <v>1 jornal para hacer 6 ml</v>
          </cell>
        </row>
        <row r="2979">
          <cell r="B2979" t="str">
            <v>I1004</v>
          </cell>
          <cell r="C2979" t="str">
            <v>Oficial</v>
          </cell>
          <cell r="D2979" t="str">
            <v>hs</v>
          </cell>
          <cell r="E2979">
            <v>1.3333333333333333</v>
          </cell>
          <cell r="F2979">
            <v>534.76377932467528</v>
          </cell>
          <cell r="G2979">
            <v>713.01837243290038</v>
          </cell>
          <cell r="H2979">
            <v>44044</v>
          </cell>
          <cell r="I2979" t="str">
            <v>1 jornal para hacer 6 ml</v>
          </cell>
        </row>
        <row r="2980">
          <cell r="B2980" t="str">
            <v>I1005</v>
          </cell>
          <cell r="C2980" t="str">
            <v>Ayudante</v>
          </cell>
          <cell r="D2980" t="str">
            <v>hs</v>
          </cell>
          <cell r="E2980">
            <v>1.3333333333333333</v>
          </cell>
          <cell r="F2980">
            <v>468.58057475324659</v>
          </cell>
          <cell r="G2980">
            <v>624.77409967099538</v>
          </cell>
          <cell r="H2980">
            <v>44044</v>
          </cell>
          <cell r="I2980" t="str">
            <v>1 jornal para hacer 6 ml</v>
          </cell>
        </row>
        <row r="2981">
          <cell r="B2981" t="str">
            <v>I1270</v>
          </cell>
          <cell r="C2981" t="str">
            <v>Retro Pala S/Ruedas Cat 416E 4X4</v>
          </cell>
          <cell r="D2981" t="str">
            <v>hs</v>
          </cell>
          <cell r="E2981">
            <v>1.3333333333333333</v>
          </cell>
          <cell r="F2981">
            <v>1715.6024648760331</v>
          </cell>
          <cell r="G2981">
            <v>2287.469953168044</v>
          </cell>
          <cell r="H2981">
            <v>44062</v>
          </cell>
          <cell r="I2981" t="str">
            <v>1 jornal para hacer 6 ml</v>
          </cell>
        </row>
        <row r="2983">
          <cell r="A2983" t="str">
            <v>T1499</v>
          </cell>
          <cell r="C2983" t="str">
            <v xml:space="preserve">Provisión Y Colocación De Caño De Hierro Galvanizado De 6" Esp. 4 Mm X 4 M. De Long </v>
          </cell>
          <cell r="D2983" t="str">
            <v>gl</v>
          </cell>
          <cell r="G2983">
            <v>67791.381111766139</v>
          </cell>
          <cell r="H2983">
            <v>44044</v>
          </cell>
          <cell r="I2983" t="str">
            <v>00 ADICIONAL LP 22-18</v>
          </cell>
        </row>
        <row r="2984">
          <cell r="B2984" t="str">
            <v>T1299</v>
          </cell>
          <cell r="C2984" t="str">
            <v>Excavacion Con Retropala Cat 416</v>
          </cell>
          <cell r="D2984" t="str">
            <v>m3</v>
          </cell>
          <cell r="E2984">
            <v>3.8400000000000007</v>
          </cell>
          <cell r="F2984">
            <v>1193.0599935808737</v>
          </cell>
          <cell r="G2984">
            <v>4581.3503753505556</v>
          </cell>
          <cell r="H2984">
            <v>44062</v>
          </cell>
        </row>
        <row r="2985">
          <cell r="B2985" t="str">
            <v>I1530</v>
          </cell>
          <cell r="C2985" t="str">
            <v xml:space="preserve">Caño De Acero Galvanizado De 6" Espesor 4 Mm </v>
          </cell>
          <cell r="D2985" t="str">
            <v>ml</v>
          </cell>
          <cell r="E2985">
            <v>4</v>
          </cell>
          <cell r="F2985">
            <v>5818.2075000000004</v>
          </cell>
          <cell r="G2985">
            <v>23272.83</v>
          </cell>
          <cell r="H2985">
            <v>44062</v>
          </cell>
          <cell r="I2985">
            <v>5818.2075000000004</v>
          </cell>
        </row>
        <row r="2986">
          <cell r="B2986" t="str">
            <v>I1313</v>
          </cell>
          <cell r="C2986" t="str">
            <v>Camion Con Hidrogrua</v>
          </cell>
          <cell r="D2986" t="str">
            <v>hs</v>
          </cell>
          <cell r="E2986">
            <v>8</v>
          </cell>
          <cell r="F2986">
            <v>2375.9</v>
          </cell>
          <cell r="G2986">
            <v>19007.2</v>
          </cell>
          <cell r="H2986">
            <v>44062</v>
          </cell>
        </row>
        <row r="2987">
          <cell r="B2987" t="str">
            <v>I1016</v>
          </cell>
          <cell r="C2987" t="str">
            <v>Oficial Especializado</v>
          </cell>
          <cell r="D2987" t="str">
            <v>hs</v>
          </cell>
          <cell r="E2987">
            <v>8</v>
          </cell>
          <cell r="F2987">
            <v>609.56138389610385</v>
          </cell>
          <cell r="G2987">
            <v>4876.4910711688308</v>
          </cell>
          <cell r="H2987">
            <v>44044</v>
          </cell>
          <cell r="I2987" t="str">
            <v>1 ofe 8 hs</v>
          </cell>
        </row>
        <row r="2988">
          <cell r="B2988" t="str">
            <v>I1004</v>
          </cell>
          <cell r="C2988" t="str">
            <v>Oficial</v>
          </cell>
          <cell r="D2988" t="str">
            <v>hs</v>
          </cell>
          <cell r="E2988">
            <v>16</v>
          </cell>
          <cell r="F2988">
            <v>534.76377932467528</v>
          </cell>
          <cell r="G2988">
            <v>8556.2204691948045</v>
          </cell>
          <cell r="H2988">
            <v>44044</v>
          </cell>
          <cell r="I2988" t="str">
            <v>2 ofi 8 hs</v>
          </cell>
        </row>
        <row r="2989">
          <cell r="B2989" t="str">
            <v>I1005</v>
          </cell>
          <cell r="C2989" t="str">
            <v>Ayudante</v>
          </cell>
          <cell r="D2989" t="str">
            <v>hs</v>
          </cell>
          <cell r="E2989">
            <v>16</v>
          </cell>
          <cell r="F2989">
            <v>468.58057475324659</v>
          </cell>
          <cell r="G2989">
            <v>7497.2891960519455</v>
          </cell>
          <cell r="H2989">
            <v>44044</v>
          </cell>
          <cell r="I2989" t="str">
            <v>2 ayu 8 hs</v>
          </cell>
        </row>
        <row r="2991">
          <cell r="A2991" t="str">
            <v>T1500</v>
          </cell>
          <cell r="C2991" t="str">
            <v>Instalación Pluvial Del Depósito De Lubricantes</v>
          </cell>
          <cell r="D2991" t="str">
            <v>gl</v>
          </cell>
          <cell r="G2991">
            <v>34053.193340940168</v>
          </cell>
          <cell r="H2991">
            <v>44044</v>
          </cell>
          <cell r="I2991" t="str">
            <v>00 ADICIONAL LP 22-18</v>
          </cell>
        </row>
        <row r="2992">
          <cell r="B2992" t="str">
            <v>T1299</v>
          </cell>
          <cell r="C2992" t="str">
            <v>Excavacion Con Retropala Cat 416</v>
          </cell>
          <cell r="D2992" t="str">
            <v>m3</v>
          </cell>
          <cell r="E2992">
            <v>3.5999999999999996</v>
          </cell>
          <cell r="F2992">
            <v>1193.0599935808737</v>
          </cell>
          <cell r="G2992">
            <v>4295.0159768911444</v>
          </cell>
          <cell r="H2992">
            <v>44062</v>
          </cell>
          <cell r="I2992" t="str">
            <v>para cañeria y cámara</v>
          </cell>
        </row>
        <row r="2993">
          <cell r="B2993" t="str">
            <v>T1501</v>
          </cell>
          <cell r="C2993" t="str">
            <v>Cámara De Inspección De 60X60</v>
          </cell>
          <cell r="D2993" t="str">
            <v>u</v>
          </cell>
          <cell r="E2993">
            <v>1</v>
          </cell>
          <cell r="F2993">
            <v>19283.683930438638</v>
          </cell>
          <cell r="G2993">
            <v>19283.683930438638</v>
          </cell>
          <cell r="H2993">
            <v>44044</v>
          </cell>
        </row>
        <row r="2994">
          <cell r="B2994" t="str">
            <v>I1137</v>
          </cell>
          <cell r="C2994" t="str">
            <v>Cano Pvc 110X4 Mts (3,2) Aprob.Cloacal Iram</v>
          </cell>
          <cell r="D2994" t="str">
            <v>u</v>
          </cell>
          <cell r="E2994">
            <v>3</v>
          </cell>
          <cell r="F2994">
            <v>1235.5372</v>
          </cell>
          <cell r="G2994">
            <v>3706.6116000000002</v>
          </cell>
          <cell r="H2994">
            <v>44044</v>
          </cell>
        </row>
        <row r="2995">
          <cell r="B2995" t="str">
            <v>I1532</v>
          </cell>
          <cell r="C2995" t="str">
            <v>Pileta De Patio 20X20</v>
          </cell>
          <cell r="D2995" t="str">
            <v>u</v>
          </cell>
          <cell r="E2995">
            <v>1</v>
          </cell>
          <cell r="F2995">
            <v>580.99170000000004</v>
          </cell>
          <cell r="G2995">
            <v>580.99170000000004</v>
          </cell>
          <cell r="H2995">
            <v>44044</v>
          </cell>
        </row>
        <row r="2996">
          <cell r="B2996" t="str">
            <v>I1016</v>
          </cell>
          <cell r="C2996" t="str">
            <v>Oficial Especializado</v>
          </cell>
          <cell r="D2996" t="str">
            <v>hs</v>
          </cell>
          <cell r="E2996">
            <v>4</v>
          </cell>
          <cell r="F2996">
            <v>609.56138389610385</v>
          </cell>
          <cell r="G2996">
            <v>2438.2455355844154</v>
          </cell>
          <cell r="H2996">
            <v>44044</v>
          </cell>
          <cell r="I2996" t="str">
            <v>Colocación de cañería y pileta de patio</v>
          </cell>
        </row>
        <row r="2997">
          <cell r="B2997" t="str">
            <v>I1005</v>
          </cell>
          <cell r="C2997" t="str">
            <v>Ayudante</v>
          </cell>
          <cell r="D2997" t="str">
            <v>hs</v>
          </cell>
          <cell r="E2997">
            <v>8</v>
          </cell>
          <cell r="F2997">
            <v>468.58057475324659</v>
          </cell>
          <cell r="G2997">
            <v>3748.6445980259728</v>
          </cell>
          <cell r="H2997">
            <v>44044</v>
          </cell>
          <cell r="I2997" t="str">
            <v>Relleno de zanjas</v>
          </cell>
        </row>
        <row r="2999">
          <cell r="A2999" t="str">
            <v>T1501</v>
          </cell>
          <cell r="C2999" t="str">
            <v>Cámara De Inspección De 60X60</v>
          </cell>
          <cell r="D2999" t="str">
            <v>u</v>
          </cell>
          <cell r="G2999">
            <v>19283.683930438638</v>
          </cell>
          <cell r="H2999">
            <v>44044</v>
          </cell>
          <cell r="I2999" t="str">
            <v>00 ADICIONAL LP 22-18</v>
          </cell>
        </row>
        <row r="3000">
          <cell r="B3000" t="str">
            <v>T1068</v>
          </cell>
          <cell r="C3000" t="str">
            <v>Contrapiso De Hp Sobre Terreno Esp 12 Cm</v>
          </cell>
          <cell r="D3000" t="str">
            <v>m2</v>
          </cell>
          <cell r="E3000">
            <v>0.36</v>
          </cell>
          <cell r="F3000">
            <v>985.90374767875312</v>
          </cell>
          <cell r="G3000">
            <v>354.92534916435113</v>
          </cell>
          <cell r="H3000">
            <v>44044</v>
          </cell>
        </row>
        <row r="3001">
          <cell r="B3001" t="str">
            <v>T1047</v>
          </cell>
          <cell r="C3001" t="str">
            <v>Mampostería De Ladrillo Comun Esp 15 Cm En Elevacion</v>
          </cell>
          <cell r="D3001" t="str">
            <v>m3</v>
          </cell>
          <cell r="E3001">
            <v>0.53999999999999992</v>
          </cell>
          <cell r="F3001">
            <v>13907.728191735257</v>
          </cell>
          <cell r="G3001">
            <v>7510.1732235370382</v>
          </cell>
          <cell r="H3001">
            <v>44044</v>
          </cell>
          <cell r="I3001" t="str">
            <v>H ext = 1,20 (supuesto)</v>
          </cell>
        </row>
        <row r="3002">
          <cell r="B3002" t="str">
            <v>T1071</v>
          </cell>
          <cell r="C3002" t="str">
            <v>Carpeta De Cemento Impermeable 1:3 + Hidrófugo</v>
          </cell>
          <cell r="D3002" t="str">
            <v>m2</v>
          </cell>
          <cell r="E3002">
            <v>0.36</v>
          </cell>
          <cell r="F3002">
            <v>755.87820499285704</v>
          </cell>
          <cell r="G3002">
            <v>272.11615379742852</v>
          </cell>
          <cell r="H3002">
            <v>44044</v>
          </cell>
        </row>
        <row r="3003">
          <cell r="B3003" t="str">
            <v>T1206</v>
          </cell>
          <cell r="C3003" t="str">
            <v>Azotado Hidrofugo Bajo Revestimiento Esp=1Cm</v>
          </cell>
          <cell r="D3003" t="str">
            <v>m2</v>
          </cell>
          <cell r="E3003">
            <v>2.16</v>
          </cell>
          <cell r="F3003">
            <v>298.64741953538959</v>
          </cell>
          <cell r="G3003">
            <v>645.07842619644157</v>
          </cell>
          <cell r="H3003">
            <v>44044</v>
          </cell>
          <cell r="I3003" t="str">
            <v>H int = 0,90</v>
          </cell>
        </row>
        <row r="3004">
          <cell r="B3004" t="str">
            <v>I1531</v>
          </cell>
          <cell r="C3004" t="str">
            <v>Marco Y Tapa De Cámara De Inspección 60X60</v>
          </cell>
          <cell r="D3004" t="str">
            <v>u</v>
          </cell>
          <cell r="E3004">
            <v>1</v>
          </cell>
          <cell r="F3004">
            <v>2140.4958999999999</v>
          </cell>
          <cell r="G3004">
            <v>2140.4958999999999</v>
          </cell>
          <cell r="H3004">
            <v>44044</v>
          </cell>
        </row>
        <row r="3005">
          <cell r="B3005" t="str">
            <v>T1106</v>
          </cell>
          <cell r="C3005" t="str">
            <v xml:space="preserve">Hormigon 1:3:3 </v>
          </cell>
          <cell r="D3005" t="str">
            <v>m3</v>
          </cell>
          <cell r="E3005">
            <v>7.1999999999999995E-2</v>
          </cell>
          <cell r="F3005">
            <v>4640.8339599999999</v>
          </cell>
          <cell r="G3005">
            <v>334.14004511999997</v>
          </cell>
          <cell r="H3005">
            <v>44044</v>
          </cell>
          <cell r="I3005" t="str">
            <v>Para rellenar la tapa y fondo cojinete</v>
          </cell>
        </row>
        <row r="3006">
          <cell r="B3006" t="str">
            <v>I1004</v>
          </cell>
          <cell r="C3006" t="str">
            <v>Oficial</v>
          </cell>
          <cell r="D3006" t="str">
            <v>hs</v>
          </cell>
          <cell r="E3006">
            <v>8</v>
          </cell>
          <cell r="F3006">
            <v>534.76377932467528</v>
          </cell>
          <cell r="G3006">
            <v>4278.1102345974023</v>
          </cell>
          <cell r="H3006">
            <v>44044</v>
          </cell>
          <cell r="I3006" t="str">
            <v>Colocacíón de tapa y cojinete</v>
          </cell>
        </row>
        <row r="3007">
          <cell r="B3007" t="str">
            <v>I1005</v>
          </cell>
          <cell r="C3007" t="str">
            <v>Ayudante</v>
          </cell>
          <cell r="D3007" t="str">
            <v>hs</v>
          </cell>
          <cell r="E3007">
            <v>8</v>
          </cell>
          <cell r="F3007">
            <v>468.58057475324659</v>
          </cell>
          <cell r="G3007">
            <v>3748.6445980259728</v>
          </cell>
          <cell r="H3007">
            <v>44044</v>
          </cell>
          <cell r="I3007" t="str">
            <v>Colocacíón de tapa y cojinete</v>
          </cell>
        </row>
        <row r="3009">
          <cell r="A3009" t="str">
            <v>T1502</v>
          </cell>
          <cell r="C3009" t="str">
            <v>Colocación De Cañería De Pvc En Zanja (Sin Excavación)</v>
          </cell>
          <cell r="D3009" t="str">
            <v>ml</v>
          </cell>
          <cell r="G3009">
            <v>334.44811802597394</v>
          </cell>
          <cell r="H3009">
            <v>44044</v>
          </cell>
          <cell r="I3009" t="str">
            <v>23 INSTALACIÓN SANITARIA</v>
          </cell>
        </row>
        <row r="3010">
          <cell r="B3010" t="str">
            <v>I1004</v>
          </cell>
          <cell r="C3010" t="str">
            <v>Oficial</v>
          </cell>
          <cell r="D3010" t="str">
            <v>hs</v>
          </cell>
          <cell r="E3010">
            <v>0.33333333333333331</v>
          </cell>
          <cell r="F3010">
            <v>534.76377932467528</v>
          </cell>
          <cell r="G3010">
            <v>178.25459310822509</v>
          </cell>
          <cell r="H3010">
            <v>44044</v>
          </cell>
          <cell r="I3010" t="str">
            <v>en 8 hs coloco 6 tiras</v>
          </cell>
        </row>
        <row r="3011">
          <cell r="B3011" t="str">
            <v>I1005</v>
          </cell>
          <cell r="C3011" t="str">
            <v>Ayudante</v>
          </cell>
          <cell r="D3011" t="str">
            <v>hs</v>
          </cell>
          <cell r="E3011">
            <v>0.33333333333333331</v>
          </cell>
          <cell r="F3011">
            <v>468.58057475324659</v>
          </cell>
          <cell r="G3011">
            <v>156.19352491774885</v>
          </cell>
          <cell r="H3011">
            <v>44044</v>
          </cell>
        </row>
        <row r="3013">
          <cell r="A3013" t="str">
            <v>T1503</v>
          </cell>
          <cell r="C3013" t="str">
            <v>Colocación De Pileta De Patio (Mo)</v>
          </cell>
          <cell r="D3013" t="str">
            <v>u</v>
          </cell>
          <cell r="G3013">
            <v>401.3377416311688</v>
          </cell>
          <cell r="H3013">
            <v>44044</v>
          </cell>
          <cell r="I3013" t="str">
            <v>23 INSTALACIÓN SANITARIA</v>
          </cell>
        </row>
        <row r="3014">
          <cell r="B3014" t="str">
            <v>I1004</v>
          </cell>
          <cell r="C3014" t="str">
            <v>Oficial</v>
          </cell>
          <cell r="D3014" t="str">
            <v>hs</v>
          </cell>
          <cell r="E3014">
            <v>0.4</v>
          </cell>
          <cell r="F3014">
            <v>534.76377932467528</v>
          </cell>
          <cell r="G3014">
            <v>213.90551172987011</v>
          </cell>
          <cell r="H3014">
            <v>44044</v>
          </cell>
          <cell r="I3014" t="str">
            <v>en 8 hs coloco 20</v>
          </cell>
        </row>
        <row r="3015">
          <cell r="B3015" t="str">
            <v>I1005</v>
          </cell>
          <cell r="C3015" t="str">
            <v>Ayudante</v>
          </cell>
          <cell r="D3015" t="str">
            <v>hs</v>
          </cell>
          <cell r="E3015">
            <v>0.4</v>
          </cell>
          <cell r="F3015">
            <v>468.58057475324659</v>
          </cell>
          <cell r="G3015">
            <v>187.43222990129865</v>
          </cell>
          <cell r="H3015">
            <v>44044</v>
          </cell>
        </row>
        <row r="3017">
          <cell r="A3017" t="str">
            <v>T1504</v>
          </cell>
          <cell r="C3017" t="str">
            <v>Relleno Y Compactación Manual (Mo)</v>
          </cell>
          <cell r="D3017" t="str">
            <v>m3</v>
          </cell>
          <cell r="G3017">
            <v>937.16114950649319</v>
          </cell>
          <cell r="H3017">
            <v>44044</v>
          </cell>
          <cell r="I3017" t="str">
            <v>03 MOVIMIENTO DE SUELOS</v>
          </cell>
        </row>
        <row r="3018">
          <cell r="B3018" t="str">
            <v>I1005</v>
          </cell>
          <cell r="C3018" t="str">
            <v>Ayudante</v>
          </cell>
          <cell r="D3018" t="str">
            <v>hs</v>
          </cell>
          <cell r="E3018">
            <v>2</v>
          </cell>
          <cell r="F3018">
            <v>468.58057475324659</v>
          </cell>
          <cell r="G3018">
            <v>937.16114950649319</v>
          </cell>
          <cell r="H3018">
            <v>44044</v>
          </cell>
        </row>
        <row r="3020">
          <cell r="A3020" t="str">
            <v>T1505</v>
          </cell>
          <cell r="C3020" t="str">
            <v>Picar Carpetas O Revoques (Mo)</v>
          </cell>
          <cell r="D3020" t="str">
            <v>m2</v>
          </cell>
          <cell r="G3020">
            <v>187.43222990129865</v>
          </cell>
          <cell r="H3020">
            <v>44044</v>
          </cell>
          <cell r="I3020" t="str">
            <v>01 DEMOLICIONES</v>
          </cell>
        </row>
        <row r="3021">
          <cell r="B3021" t="str">
            <v>I1005</v>
          </cell>
          <cell r="C3021" t="str">
            <v>Ayudante</v>
          </cell>
          <cell r="D3021" t="str">
            <v>hs</v>
          </cell>
          <cell r="E3021">
            <v>0.4</v>
          </cell>
          <cell r="F3021">
            <v>468.58057475324659</v>
          </cell>
          <cell r="G3021">
            <v>187.43222990129865</v>
          </cell>
          <cell r="H3021">
            <v>44044</v>
          </cell>
          <cell r="I3021" t="str">
            <v>en 8 hs / 20 m2</v>
          </cell>
        </row>
        <row r="3023">
          <cell r="A3023" t="str">
            <v>T1506</v>
          </cell>
          <cell r="C3023" t="str">
            <v>Retiro De Escombros A Cerretilla (Sin Volquete)(Mo)</v>
          </cell>
          <cell r="D3023" t="str">
            <v>m3</v>
          </cell>
          <cell r="G3023">
            <v>976.20953073593046</v>
          </cell>
          <cell r="H3023">
            <v>44044</v>
          </cell>
          <cell r="I3023" t="str">
            <v>01 DEMOLICIONES</v>
          </cell>
        </row>
        <row r="3024">
          <cell r="B3024" t="str">
            <v>I1005</v>
          </cell>
          <cell r="C3024" t="str">
            <v>Ayudante</v>
          </cell>
          <cell r="D3024" t="str">
            <v>hs</v>
          </cell>
          <cell r="E3024">
            <v>2.0833333333333335</v>
          </cell>
          <cell r="F3024">
            <v>468.58057475324659</v>
          </cell>
          <cell r="G3024">
            <v>976.20953073593046</v>
          </cell>
          <cell r="H3024">
            <v>44044</v>
          </cell>
          <cell r="I3024" t="str">
            <v>48 carretillas por dia x 80 litros = 3,840 en 8 hs</v>
          </cell>
        </row>
        <row r="3026">
          <cell r="A3026" t="str">
            <v>T1507</v>
          </cell>
          <cell r="C3026" t="str">
            <v>Reparación De Carpeta</v>
          </cell>
          <cell r="D3026" t="str">
            <v>m2</v>
          </cell>
          <cell r="G3026">
            <v>597.20817043896102</v>
          </cell>
          <cell r="H3026">
            <v>44044</v>
          </cell>
          <cell r="I3026" t="str">
            <v>11 PISOS</v>
          </cell>
        </row>
        <row r="3027">
          <cell r="B3027" t="str">
            <v>I1005</v>
          </cell>
          <cell r="C3027" t="str">
            <v>Ayudante</v>
          </cell>
          <cell r="D3027" t="str">
            <v>hs</v>
          </cell>
          <cell r="E3027">
            <v>0.5</v>
          </cell>
          <cell r="F3027">
            <v>468.58057475324659</v>
          </cell>
          <cell r="G3027">
            <v>234.2902873766233</v>
          </cell>
          <cell r="H3027">
            <v>44044</v>
          </cell>
          <cell r="I3027" t="str">
            <v>en 8 hs / 5 m3</v>
          </cell>
        </row>
        <row r="3028">
          <cell r="B3028" t="str">
            <v>I1004</v>
          </cell>
          <cell r="C3028" t="str">
            <v>Oficial</v>
          </cell>
          <cell r="D3028" t="str">
            <v>hs</v>
          </cell>
          <cell r="E3028">
            <v>0.5</v>
          </cell>
          <cell r="F3028">
            <v>534.76377932467528</v>
          </cell>
          <cell r="G3028">
            <v>267.38188966233764</v>
          </cell>
          <cell r="H3028">
            <v>44044</v>
          </cell>
        </row>
        <row r="3029">
          <cell r="B3029" t="str">
            <v>T1015</v>
          </cell>
          <cell r="C3029" t="str">
            <v xml:space="preserve"> Mortero Mhmr 1/4:1:4 (Mat)</v>
          </cell>
          <cell r="D3029" t="str">
            <v>m3</v>
          </cell>
          <cell r="E3029">
            <v>0.02</v>
          </cell>
          <cell r="F3029">
            <v>4776.7996700000003</v>
          </cell>
          <cell r="G3029">
            <v>95.53599340000001</v>
          </cell>
          <cell r="H3029">
            <v>44044</v>
          </cell>
        </row>
        <row r="3031">
          <cell r="A3031" t="str">
            <v>T1508</v>
          </cell>
          <cell r="C3031" t="str">
            <v>Piso De Porcellanatto 60 X 60</v>
          </cell>
          <cell r="D3031" t="str">
            <v>m2</v>
          </cell>
          <cell r="G3031">
            <v>1685.8194188415587</v>
          </cell>
          <cell r="H3031">
            <v>44044</v>
          </cell>
          <cell r="I3031" t="str">
            <v>11 PISOS</v>
          </cell>
        </row>
        <row r="3032">
          <cell r="B3032" t="str">
            <v>I1535</v>
          </cell>
          <cell r="C3032" t="str">
            <v>Porcelanato Pulido Beige 60X60</v>
          </cell>
          <cell r="D3032" t="str">
            <v>m2</v>
          </cell>
          <cell r="E3032">
            <v>1.05</v>
          </cell>
          <cell r="F3032">
            <v>825.61980000000005</v>
          </cell>
          <cell r="G3032">
            <v>866.90079000000014</v>
          </cell>
          <cell r="H3032">
            <v>44044</v>
          </cell>
        </row>
        <row r="3033">
          <cell r="B3033" t="str">
            <v>I1040</v>
          </cell>
          <cell r="C3033" t="str">
            <v>Klaukol Impermeable Fluido X 30Kg</v>
          </cell>
          <cell r="D3033" t="str">
            <v>bolsa</v>
          </cell>
          <cell r="E3033">
            <v>0.2</v>
          </cell>
          <cell r="F3033">
            <v>593.38840000000005</v>
          </cell>
          <cell r="G3033">
            <v>118.67768000000001</v>
          </cell>
          <cell r="H3033">
            <v>44044</v>
          </cell>
          <cell r="I3033" t="str">
            <v>6 kg/m2</v>
          </cell>
        </row>
        <row r="3034">
          <cell r="B3034" t="str">
            <v>I1042</v>
          </cell>
          <cell r="C3034" t="str">
            <v>Klaukol Pastina P/Porcel.Gris Plomo X 5 Kg.</v>
          </cell>
          <cell r="D3034" t="str">
            <v>bolsa</v>
          </cell>
          <cell r="E3034">
            <v>0.2</v>
          </cell>
          <cell r="F3034">
            <v>825.61980000000005</v>
          </cell>
          <cell r="G3034">
            <v>165.12396000000001</v>
          </cell>
          <cell r="H3034">
            <v>44044</v>
          </cell>
          <cell r="I3034" t="str">
            <v>1 kg/m2</v>
          </cell>
        </row>
        <row r="3035">
          <cell r="B3035" t="str">
            <v>I1004</v>
          </cell>
          <cell r="C3035" t="str">
            <v>Oficial</v>
          </cell>
          <cell r="D3035" t="str">
            <v>hs</v>
          </cell>
          <cell r="E3035">
            <v>0.53333333333333333</v>
          </cell>
          <cell r="F3035">
            <v>534.76377932467528</v>
          </cell>
          <cell r="G3035">
            <v>285.20734897316015</v>
          </cell>
          <cell r="H3035">
            <v>44044</v>
          </cell>
          <cell r="I3035" t="str">
            <v>8 hs / 15 m2</v>
          </cell>
        </row>
        <row r="3036">
          <cell r="B3036" t="str">
            <v>I1005</v>
          </cell>
          <cell r="C3036" t="str">
            <v>Ayudante</v>
          </cell>
          <cell r="D3036" t="str">
            <v>hs</v>
          </cell>
          <cell r="E3036">
            <v>0.53333333333333333</v>
          </cell>
          <cell r="F3036">
            <v>468.58057475324659</v>
          </cell>
          <cell r="G3036">
            <v>249.90963986839819</v>
          </cell>
          <cell r="H3036">
            <v>44044</v>
          </cell>
        </row>
        <row r="3038">
          <cell r="A3038" t="str">
            <v>T1509</v>
          </cell>
          <cell r="C3038" t="str">
            <v>Enduido Y Lijado Sobre Pared De Yeso (1 Mano)</v>
          </cell>
          <cell r="D3038" t="str">
            <v>m2</v>
          </cell>
          <cell r="G3038">
            <v>207.43480161183257</v>
          </cell>
          <cell r="H3038">
            <v>44044</v>
          </cell>
          <cell r="I3038" t="str">
            <v>34 PINTURA</v>
          </cell>
        </row>
        <row r="3039">
          <cell r="B3039" t="str">
            <v>I1005</v>
          </cell>
          <cell r="C3039" t="str">
            <v>Ayudante</v>
          </cell>
          <cell r="D3039" t="str">
            <v>hs</v>
          </cell>
          <cell r="E3039">
            <v>0.22222222222222221</v>
          </cell>
          <cell r="F3039">
            <v>468.58057475324659</v>
          </cell>
          <cell r="G3039">
            <v>104.12901661183257</v>
          </cell>
          <cell r="H3039">
            <v>44044</v>
          </cell>
          <cell r="I3039" t="str">
            <v>8 hs / 36 m2</v>
          </cell>
        </row>
        <row r="3040">
          <cell r="B3040" t="str">
            <v>I1205</v>
          </cell>
          <cell r="C3040" t="str">
            <v>Enduido Plastico Al Agua X 20 Litros</v>
          </cell>
          <cell r="D3040" t="str">
            <v>lata</v>
          </cell>
          <cell r="E3040">
            <v>0.05</v>
          </cell>
          <cell r="F3040">
            <v>2066.1156999999998</v>
          </cell>
          <cell r="G3040">
            <v>103.305785</v>
          </cell>
          <cell r="H3040">
            <v>44044</v>
          </cell>
          <cell r="I3040" t="str">
            <v>1 litro/m2</v>
          </cell>
        </row>
        <row r="3042">
          <cell r="A3042" t="str">
            <v>T1510</v>
          </cell>
          <cell r="C3042" t="str">
            <v>Pintura De Muros Interiores Al Látex, Enduido Y Lijado (2 Manos) Y Látex (3 Manos)</v>
          </cell>
          <cell r="D3042" t="str">
            <v>m2</v>
          </cell>
          <cell r="G3042">
            <v>1344.6010512886</v>
          </cell>
          <cell r="H3042">
            <v>44044</v>
          </cell>
          <cell r="I3042" t="str">
            <v>34 PINTURA</v>
          </cell>
        </row>
        <row r="3043">
          <cell r="B3043" t="str">
            <v>T1509</v>
          </cell>
          <cell r="C3043" t="str">
            <v>Enduido Y Lijado Sobre Pared De Yeso (1 Mano)</v>
          </cell>
          <cell r="D3043" t="str">
            <v>m2</v>
          </cell>
          <cell r="E3043">
            <v>2</v>
          </cell>
          <cell r="F3043">
            <v>207.43480161183257</v>
          </cell>
          <cell r="G3043">
            <v>414.86960322366514</v>
          </cell>
          <cell r="H3043">
            <v>44044</v>
          </cell>
        </row>
        <row r="3044">
          <cell r="B3044" t="str">
            <v>T1184</v>
          </cell>
          <cell r="C3044" t="str">
            <v>Latex En Muros Interiores (3 Manos)</v>
          </cell>
          <cell r="D3044" t="str">
            <v>m2</v>
          </cell>
          <cell r="E3044">
            <v>1</v>
          </cell>
          <cell r="F3044">
            <v>929.73144806493497</v>
          </cell>
          <cell r="G3044">
            <v>929.73144806493497</v>
          </cell>
          <cell r="H3044">
            <v>44044</v>
          </cell>
        </row>
        <row r="3046">
          <cell r="A3046" t="str">
            <v>T1512</v>
          </cell>
          <cell r="C3046" t="str">
            <v>Piso De Hormigón</v>
          </cell>
          <cell r="D3046" t="str">
            <v>m2</v>
          </cell>
          <cell r="G3046">
            <v>8931.9873030649342</v>
          </cell>
          <cell r="H3046">
            <v>44044</v>
          </cell>
          <cell r="I3046" t="str">
            <v>00 ADICIONAL LP 22-18</v>
          </cell>
        </row>
        <row r="3047">
          <cell r="B3047" t="str">
            <v>I1019</v>
          </cell>
          <cell r="C3047" t="str">
            <v>Hormigon Elaborado H30</v>
          </cell>
          <cell r="D3047" t="str">
            <v>m3</v>
          </cell>
          <cell r="E3047">
            <v>0.2</v>
          </cell>
          <cell r="F3047">
            <v>6320</v>
          </cell>
          <cell r="G3047">
            <v>1264</v>
          </cell>
          <cell r="H3047">
            <v>44044</v>
          </cell>
        </row>
        <row r="3048">
          <cell r="B3048" t="str">
            <v>I1314</v>
          </cell>
          <cell r="C3048" t="str">
            <v>Servicio De Bombeo</v>
          </cell>
          <cell r="D3048" t="str">
            <v>m3</v>
          </cell>
          <cell r="E3048">
            <v>0.2</v>
          </cell>
          <cell r="F3048">
            <v>280</v>
          </cell>
          <cell r="G3048">
            <v>56</v>
          </cell>
          <cell r="H3048">
            <v>44044</v>
          </cell>
        </row>
        <row r="3049">
          <cell r="B3049" t="str">
            <v>I1315</v>
          </cell>
          <cell r="C3049" t="str">
            <v>Traslado De Bomba</v>
          </cell>
          <cell r="D3049" t="str">
            <v>u</v>
          </cell>
          <cell r="E3049">
            <v>5.0000000000000001E-3</v>
          </cell>
          <cell r="F3049">
            <v>28000</v>
          </cell>
          <cell r="G3049">
            <v>140</v>
          </cell>
          <cell r="H3049">
            <v>44044</v>
          </cell>
        </row>
        <row r="3050">
          <cell r="B3050" t="str">
            <v>I1011</v>
          </cell>
          <cell r="C3050" t="str">
            <v>Acero  Adn420 Diam 12 Mm</v>
          </cell>
          <cell r="D3050" t="str">
            <v>ton</v>
          </cell>
          <cell r="E3050">
            <v>0.04</v>
          </cell>
          <cell r="F3050">
            <v>74535.372799999997</v>
          </cell>
          <cell r="G3050">
            <v>2981.4149119999997</v>
          </cell>
          <cell r="H3050">
            <v>44044</v>
          </cell>
        </row>
        <row r="3051">
          <cell r="B3051" t="str">
            <v>I1016</v>
          </cell>
          <cell r="C3051" t="str">
            <v>Oficial Especializado</v>
          </cell>
          <cell r="D3051" t="str">
            <v>hs</v>
          </cell>
          <cell r="E3051">
            <v>1</v>
          </cell>
          <cell r="F3051">
            <v>609.56138389610385</v>
          </cell>
          <cell r="G3051">
            <v>609.56138389610385</v>
          </cell>
          <cell r="H3051">
            <v>44044</v>
          </cell>
        </row>
        <row r="3052">
          <cell r="B3052" t="str">
            <v>I1004</v>
          </cell>
          <cell r="C3052" t="str">
            <v>Oficial</v>
          </cell>
          <cell r="D3052" t="str">
            <v>hs</v>
          </cell>
          <cell r="E3052">
            <v>2</v>
          </cell>
          <cell r="F3052">
            <v>534.76377932467528</v>
          </cell>
          <cell r="G3052">
            <v>1069.5275586493506</v>
          </cell>
          <cell r="H3052">
            <v>44044</v>
          </cell>
        </row>
        <row r="3053">
          <cell r="B3053" t="str">
            <v>I1005</v>
          </cell>
          <cell r="C3053" t="str">
            <v>Ayudante</v>
          </cell>
          <cell r="D3053" t="str">
            <v>hs</v>
          </cell>
          <cell r="E3053">
            <v>6</v>
          </cell>
          <cell r="F3053">
            <v>468.58057475324659</v>
          </cell>
          <cell r="G3053">
            <v>2811.4834485194797</v>
          </cell>
          <cell r="H3053">
            <v>44044</v>
          </cell>
        </row>
        <row r="3055">
          <cell r="A3055" t="str">
            <v>T1513</v>
          </cell>
          <cell r="C3055" t="str">
            <v>Costos Unitarios Y Precios Unitarios Del Adicional De Lp 22-18</v>
          </cell>
          <cell r="D3055" t="str">
            <v>gl</v>
          </cell>
          <cell r="G3055">
            <v>456434.97185573529</v>
          </cell>
          <cell r="H3055">
            <v>43859.362870370373</v>
          </cell>
          <cell r="I3055" t="str">
            <v>00 ADICIONAL LP 22-18</v>
          </cell>
        </row>
        <row r="3056">
          <cell r="B3056" t="str">
            <v>T1433</v>
          </cell>
          <cell r="C3056" t="str">
            <v>Suelo Mejorado Para Apoyo De Contenedores Espesor 0.30 M</v>
          </cell>
          <cell r="D3056" t="str">
            <v>m2</v>
          </cell>
          <cell r="E3056">
            <v>0.75180173173640275</v>
          </cell>
          <cell r="F3056">
            <v>760.68186633246751</v>
          </cell>
          <cell r="G3056">
            <v>571.88194440922791</v>
          </cell>
          <cell r="H3056">
            <v>44044</v>
          </cell>
          <cell r="I3056" t="str">
            <v>Columna "COSTO UNIT" son costos a feb-2020</v>
          </cell>
        </row>
        <row r="3057">
          <cell r="B3057" t="str">
            <v>T1499</v>
          </cell>
          <cell r="C3057" t="str">
            <v xml:space="preserve">Provisión Y Colocación De Caño De Hierro Galvanizado De 6" Esp. 4 Mm X 4 M. De Long </v>
          </cell>
          <cell r="D3057" t="str">
            <v>gl</v>
          </cell>
          <cell r="E3057">
            <v>0.75180173173640275</v>
          </cell>
          <cell r="F3057">
            <v>67791.381111766139</v>
          </cell>
          <cell r="G3057">
            <v>50965.677716628248</v>
          </cell>
          <cell r="H3057">
            <v>44044</v>
          </cell>
          <cell r="I3057" t="str">
            <v>Columna "TOTAL" es Precios ADIF a básico</v>
          </cell>
        </row>
        <row r="3058">
          <cell r="B3058" t="str">
            <v>T1435</v>
          </cell>
          <cell r="C3058" t="str">
            <v>Entubado Canal Frente A Mesa Giratoria Caño Pead 750 Mm Incluye 2 Cabezales De Hormigon</v>
          </cell>
          <cell r="D3058" t="str">
            <v>u</v>
          </cell>
          <cell r="E3058">
            <v>0.75180173173640275</v>
          </cell>
          <cell r="F3058">
            <v>436443.71208839386</v>
          </cell>
          <cell r="G3058">
            <v>328119.13855351845</v>
          </cell>
          <cell r="H3058">
            <v>43859.362870370373</v>
          </cell>
          <cell r="I3058" t="str">
            <v>Pase = 1,45</v>
          </cell>
        </row>
        <row r="3059">
          <cell r="B3059" t="str">
            <v>T1436</v>
          </cell>
          <cell r="C3059" t="str">
            <v xml:space="preserve">Proteccion Descarga Drenes En Canales </v>
          </cell>
          <cell r="D3059" t="str">
            <v>u</v>
          </cell>
          <cell r="E3059">
            <v>0.75180173173640275</v>
          </cell>
          <cell r="F3059">
            <v>68755.695809279336</v>
          </cell>
          <cell r="G3059">
            <v>51690.651176157531</v>
          </cell>
          <cell r="H3059">
            <v>44044</v>
          </cell>
          <cell r="I3059" t="str">
            <v>Coef Deflación = 1,9297</v>
          </cell>
        </row>
        <row r="3060">
          <cell r="B3060" t="str">
            <v>T1512</v>
          </cell>
          <cell r="C3060" t="str">
            <v>Piso De Hormigón</v>
          </cell>
          <cell r="D3060" t="str">
            <v>m2</v>
          </cell>
          <cell r="E3060">
            <v>0.75180173173640275</v>
          </cell>
          <cell r="F3060">
            <v>8931.9873030649342</v>
          </cell>
          <cell r="G3060">
            <v>6715.0835222917794</v>
          </cell>
          <cell r="H3060">
            <v>44044</v>
          </cell>
          <cell r="I3060" t="str">
            <v>Pase / Coef Defación = 0,743663889</v>
          </cell>
        </row>
        <row r="3061">
          <cell r="B3061" t="str">
            <v>T1498</v>
          </cell>
          <cell r="C3061" t="str">
            <v>Caño Pead 600 Mm</v>
          </cell>
          <cell r="D3061" t="str">
            <v>ml</v>
          </cell>
          <cell r="E3061">
            <v>0.75180173173640275</v>
          </cell>
          <cell r="F3061">
            <v>24438.010937133411</v>
          </cell>
          <cell r="G3061">
            <v>18372.538942730051</v>
          </cell>
          <cell r="H3061">
            <v>43904.458379629628</v>
          </cell>
        </row>
        <row r="3063">
          <cell r="A3063" t="str">
            <v>T1514</v>
          </cell>
          <cell r="C3063" t="str">
            <v>Descalce De Vias 1,2 Y 3 (600 Mts)</v>
          </cell>
          <cell r="D3063" t="str">
            <v>gl</v>
          </cell>
          <cell r="G3063">
            <v>173371.1289335537</v>
          </cell>
          <cell r="H3063">
            <v>44020.850960648146</v>
          </cell>
          <cell r="I3063" t="str">
            <v>00 ADICIONAL ADIF</v>
          </cell>
        </row>
        <row r="3064">
          <cell r="B3064" t="str">
            <v>I1004</v>
          </cell>
          <cell r="C3064" t="str">
            <v>Oficial</v>
          </cell>
          <cell r="D3064" t="str">
            <v>hs</v>
          </cell>
          <cell r="E3064">
            <v>40</v>
          </cell>
          <cell r="F3064">
            <v>534.76377932467528</v>
          </cell>
          <cell r="G3064">
            <v>21390.551172987012</v>
          </cell>
          <cell r="H3064">
            <v>44044</v>
          </cell>
          <cell r="I3064" t="str">
            <v>1 of 5 dias x 8 hs</v>
          </cell>
        </row>
        <row r="3065">
          <cell r="B3065" t="str">
            <v>I1005</v>
          </cell>
          <cell r="C3065" t="str">
            <v>Ayudante</v>
          </cell>
          <cell r="D3065" t="str">
            <v>hs</v>
          </cell>
          <cell r="E3065">
            <v>200</v>
          </cell>
          <cell r="F3065">
            <v>468.58057475324659</v>
          </cell>
          <cell r="G3065">
            <v>93716.114950649324</v>
          </cell>
          <cell r="H3065">
            <v>44044</v>
          </cell>
          <cell r="I3065" t="str">
            <v>5 of 5 dias x 8 hs</v>
          </cell>
        </row>
        <row r="3066">
          <cell r="B3066" t="str">
            <v>I1538</v>
          </cell>
          <cell r="C3066" t="str">
            <v>Alquiler Bobcat Minipala Con Chofer Y Combustible</v>
          </cell>
          <cell r="D3066" t="str">
            <v>día</v>
          </cell>
          <cell r="E3066">
            <v>5</v>
          </cell>
          <cell r="F3066">
            <v>7438.0165289256202</v>
          </cell>
          <cell r="G3066">
            <v>37190.082644628099</v>
          </cell>
          <cell r="H3066">
            <v>44020.850960648146</v>
          </cell>
          <cell r="I3066" t="str">
            <v>5 días</v>
          </cell>
        </row>
        <row r="3067">
          <cell r="B3067" t="str">
            <v>I1539</v>
          </cell>
          <cell r="C3067" t="str">
            <v>Alquiler De Martillo Demoledor</v>
          </cell>
          <cell r="D3067" t="str">
            <v>día</v>
          </cell>
          <cell r="E3067">
            <v>15</v>
          </cell>
          <cell r="F3067">
            <v>1404.9586776859505</v>
          </cell>
          <cell r="G3067">
            <v>21074.380165289258</v>
          </cell>
          <cell r="H3067">
            <v>44044</v>
          </cell>
          <cell r="I3067" t="str">
            <v>3 martillos x 5 días</v>
          </cell>
        </row>
        <row r="3069">
          <cell r="A3069" t="str">
            <v>T1515</v>
          </cell>
          <cell r="C3069" t="str">
            <v>Demolición De Bases De Hormigón Total 7 M3</v>
          </cell>
          <cell r="D3069" t="str">
            <v>gl</v>
          </cell>
          <cell r="G3069">
            <v>59079.750119064927</v>
          </cell>
          <cell r="H3069">
            <v>44044</v>
          </cell>
          <cell r="I3069" t="str">
            <v>01 DEMOLICIONES</v>
          </cell>
        </row>
        <row r="3070">
          <cell r="B3070" t="str">
            <v>I1004</v>
          </cell>
          <cell r="C3070" t="str">
            <v>Oficial</v>
          </cell>
          <cell r="D3070" t="str">
            <v>hs</v>
          </cell>
          <cell r="E3070">
            <v>32</v>
          </cell>
          <cell r="F3070">
            <v>534.76377932467528</v>
          </cell>
          <cell r="G3070">
            <v>17112.440938389609</v>
          </cell>
          <cell r="H3070">
            <v>44044</v>
          </cell>
          <cell r="I3070" t="str">
            <v>2 oficiales durante 2 días</v>
          </cell>
        </row>
        <row r="3071">
          <cell r="B3071" t="str">
            <v>I1005</v>
          </cell>
          <cell r="C3071" t="str">
            <v>Ayudante</v>
          </cell>
          <cell r="D3071" t="str">
            <v>hs</v>
          </cell>
          <cell r="E3071">
            <v>32</v>
          </cell>
          <cell r="F3071">
            <v>468.58057475324659</v>
          </cell>
          <cell r="G3071">
            <v>14994.578392103891</v>
          </cell>
          <cell r="H3071">
            <v>44044</v>
          </cell>
          <cell r="I3071" t="str">
            <v>2 oficiales durante 2 días</v>
          </cell>
        </row>
        <row r="3072">
          <cell r="B3072" t="str">
            <v>I1540</v>
          </cell>
          <cell r="C3072" t="str">
            <v>Martillo Eléctrico</v>
          </cell>
          <cell r="D3072" t="str">
            <v>hs</v>
          </cell>
          <cell r="E3072">
            <v>32</v>
          </cell>
          <cell r="F3072">
            <v>58.137380000000007</v>
          </cell>
          <cell r="G3072">
            <v>1860.3961600000002</v>
          </cell>
          <cell r="H3072">
            <v>44062</v>
          </cell>
          <cell r="I3072" t="str">
            <v>2 martillos, 2 dias</v>
          </cell>
        </row>
        <row r="3073">
          <cell r="B3073" t="str">
            <v>I1310</v>
          </cell>
          <cell r="C3073" t="str">
            <v>Bobcat</v>
          </cell>
          <cell r="D3073" t="str">
            <v>hs</v>
          </cell>
          <cell r="E3073">
            <v>16</v>
          </cell>
          <cell r="F3073">
            <v>899.00339200000008</v>
          </cell>
          <cell r="G3073">
            <v>14384.054272000001</v>
          </cell>
          <cell r="H3073">
            <v>44062</v>
          </cell>
          <cell r="I3073" t="str">
            <v>2 dias</v>
          </cell>
        </row>
        <row r="3074">
          <cell r="B3074" t="str">
            <v>I1311</v>
          </cell>
          <cell r="C3074" t="str">
            <v>Maquinista</v>
          </cell>
          <cell r="D3074" t="str">
            <v>hs</v>
          </cell>
          <cell r="E3074">
            <v>16</v>
          </cell>
          <cell r="F3074">
            <v>670.51752228571434</v>
          </cell>
          <cell r="G3074">
            <v>10728.280356571429</v>
          </cell>
          <cell r="H3074">
            <v>44062</v>
          </cell>
          <cell r="I3074" t="str">
            <v>2 dias</v>
          </cell>
        </row>
        <row r="3076">
          <cell r="A3076" t="str">
            <v>T1516</v>
          </cell>
          <cell r="C3076" t="str">
            <v>Demolición De Hormigón</v>
          </cell>
          <cell r="D3076" t="str">
            <v>m3</v>
          </cell>
          <cell r="G3076">
            <v>7647.760285468712</v>
          </cell>
          <cell r="H3076">
            <v>44044</v>
          </cell>
          <cell r="I3076" t="str">
            <v>01 DEMOLICIONES</v>
          </cell>
        </row>
        <row r="3077">
          <cell r="B3077" t="str">
            <v>I1402</v>
          </cell>
          <cell r="C3077" t="str">
            <v>Alquiler De Volquete</v>
          </cell>
          <cell r="D3077" t="str">
            <v>dia</v>
          </cell>
          <cell r="E3077">
            <v>0.25</v>
          </cell>
          <cell r="F3077">
            <v>2479.3388429752067</v>
          </cell>
          <cell r="G3077">
            <v>619.83471074380168</v>
          </cell>
          <cell r="H3077">
            <v>44044</v>
          </cell>
        </row>
        <row r="3078">
          <cell r="B3078" t="str">
            <v>I1005</v>
          </cell>
          <cell r="C3078" t="str">
            <v>Ayudante</v>
          </cell>
          <cell r="D3078" t="str">
            <v>hs</v>
          </cell>
          <cell r="E3078">
            <v>12</v>
          </cell>
          <cell r="F3078">
            <v>468.58057475324659</v>
          </cell>
          <cell r="G3078">
            <v>5622.9668970389594</v>
          </cell>
          <cell r="H3078">
            <v>44044</v>
          </cell>
        </row>
        <row r="3079">
          <cell r="B3079" t="str">
            <v>I1539</v>
          </cell>
          <cell r="C3079" t="str">
            <v>Alquiler De Martillo Demoledor</v>
          </cell>
          <cell r="D3079" t="str">
            <v>día</v>
          </cell>
          <cell r="E3079">
            <v>1</v>
          </cell>
          <cell r="F3079">
            <v>1404.9586776859505</v>
          </cell>
          <cell r="G3079">
            <v>1404.9586776859505</v>
          </cell>
          <cell r="H3079">
            <v>44044</v>
          </cell>
        </row>
        <row r="3081">
          <cell r="A3081" t="str">
            <v>T1517</v>
          </cell>
          <cell r="C3081" t="str">
            <v>Demolición De Pisos</v>
          </cell>
          <cell r="D3081" t="str">
            <v>m2</v>
          </cell>
          <cell r="G3081">
            <v>530.09224741521325</v>
          </cell>
          <cell r="H3081">
            <v>44044</v>
          </cell>
          <cell r="I3081" t="str">
            <v>01 DEMOLICIONES</v>
          </cell>
        </row>
        <row r="3082">
          <cell r="B3082" t="str">
            <v>I1004</v>
          </cell>
          <cell r="C3082" t="str">
            <v>Oficial</v>
          </cell>
          <cell r="D3082" t="str">
            <v>hs</v>
          </cell>
          <cell r="E3082">
            <v>0.45714285714285713</v>
          </cell>
          <cell r="F3082">
            <v>534.76377932467528</v>
          </cell>
          <cell r="G3082">
            <v>244.4634419769944</v>
          </cell>
          <cell r="H3082">
            <v>44044</v>
          </cell>
          <cell r="I3082" t="str">
            <v>2 oficiales demuele 140 m2 en 4 días</v>
          </cell>
        </row>
        <row r="3083">
          <cell r="B3083" t="str">
            <v>I1005</v>
          </cell>
          <cell r="C3083" t="str">
            <v>Ayudante</v>
          </cell>
          <cell r="D3083" t="str">
            <v>hs</v>
          </cell>
          <cell r="E3083">
            <v>0.45714285714285713</v>
          </cell>
          <cell r="F3083">
            <v>468.58057475324659</v>
          </cell>
          <cell r="G3083">
            <v>214.20826274434128</v>
          </cell>
          <cell r="H3083">
            <v>44044</v>
          </cell>
        </row>
        <row r="3084">
          <cell r="B3084" t="str">
            <v>I1540</v>
          </cell>
          <cell r="C3084" t="str">
            <v>Martillo Eléctrico</v>
          </cell>
          <cell r="D3084" t="str">
            <v>hs</v>
          </cell>
          <cell r="E3084">
            <v>0.45714285714285713</v>
          </cell>
          <cell r="F3084">
            <v>58.137380000000007</v>
          </cell>
          <cell r="G3084">
            <v>26.577088000000003</v>
          </cell>
          <cell r="H3084">
            <v>44062</v>
          </cell>
          <cell r="I3084" t="str">
            <v>1 martillo por oficial</v>
          </cell>
        </row>
        <row r="3085">
          <cell r="B3085" t="str">
            <v>I1310</v>
          </cell>
          <cell r="C3085" t="str">
            <v>Bobcat</v>
          </cell>
          <cell r="D3085" t="str">
            <v>hs</v>
          </cell>
          <cell r="E3085">
            <v>2.8571428571428571E-2</v>
          </cell>
          <cell r="F3085">
            <v>899.00339200000008</v>
          </cell>
          <cell r="G3085">
            <v>25.6858112</v>
          </cell>
          <cell r="H3085">
            <v>44062</v>
          </cell>
          <cell r="I3085" t="str">
            <v>4 días / 140 m2</v>
          </cell>
        </row>
        <row r="3086">
          <cell r="B3086" t="str">
            <v>I1311</v>
          </cell>
          <cell r="C3086" t="str">
            <v>Maquinista</v>
          </cell>
          <cell r="D3086" t="str">
            <v>hs</v>
          </cell>
          <cell r="E3086">
            <v>2.8571428571428571E-2</v>
          </cell>
          <cell r="F3086">
            <v>670.51752228571434</v>
          </cell>
          <cell r="G3086">
            <v>19.157643493877551</v>
          </cell>
          <cell r="H3086">
            <v>44062</v>
          </cell>
          <cell r="I3086" t="str">
            <v>4 días / 140 m2</v>
          </cell>
        </row>
        <row r="3088">
          <cell r="A3088" t="str">
            <v>T1518</v>
          </cell>
          <cell r="C3088" t="str">
            <v>Demolición De Albañilería</v>
          </cell>
          <cell r="D3088" t="str">
            <v>m2</v>
          </cell>
          <cell r="G3088">
            <v>1147.1640428203068</v>
          </cell>
          <cell r="H3088">
            <v>44044</v>
          </cell>
          <cell r="I3088" t="str">
            <v>01 DEMOLICIONES</v>
          </cell>
        </row>
        <row r="3089">
          <cell r="B3089" t="str">
            <v>T1516</v>
          </cell>
          <cell r="C3089" t="str">
            <v>Demolición De Hormigón</v>
          </cell>
          <cell r="D3089" t="str">
            <v>m3</v>
          </cell>
          <cell r="E3089">
            <v>0.15</v>
          </cell>
          <cell r="F3089">
            <v>7647.760285468712</v>
          </cell>
          <cell r="G3089">
            <v>1147.1640428203068</v>
          </cell>
          <cell r="H3089">
            <v>44044</v>
          </cell>
          <cell r="I3089" t="str">
            <v>espesor 0,15</v>
          </cell>
        </row>
        <row r="3091">
          <cell r="A3091" t="str">
            <v>T1519</v>
          </cell>
          <cell r="C3091" t="str">
            <v>Demolición De Solados Y Contrapisos</v>
          </cell>
          <cell r="D3091" t="str">
            <v>m2</v>
          </cell>
          <cell r="G3091">
            <v>1677.2562902355201</v>
          </cell>
          <cell r="H3091">
            <v>44044</v>
          </cell>
          <cell r="I3091" t="str">
            <v>01 DEMOLICIONES</v>
          </cell>
        </row>
        <row r="3092">
          <cell r="B3092" t="str">
            <v>T1517</v>
          </cell>
          <cell r="C3092" t="str">
            <v>Demolición De Pisos</v>
          </cell>
          <cell r="D3092" t="str">
            <v>m2</v>
          </cell>
          <cell r="E3092">
            <v>1</v>
          </cell>
          <cell r="F3092">
            <v>530.09224741521325</v>
          </cell>
          <cell r="G3092">
            <v>530.09224741521325</v>
          </cell>
          <cell r="H3092">
            <v>44044</v>
          </cell>
        </row>
        <row r="3093">
          <cell r="B3093" t="str">
            <v>T1518</v>
          </cell>
          <cell r="C3093" t="str">
            <v>Demolición De Albañilería</v>
          </cell>
          <cell r="D3093" t="str">
            <v>m2</v>
          </cell>
          <cell r="E3093">
            <v>1</v>
          </cell>
          <cell r="F3093">
            <v>1147.1640428203068</v>
          </cell>
          <cell r="G3093">
            <v>1147.1640428203068</v>
          </cell>
          <cell r="H3093">
            <v>44044</v>
          </cell>
        </row>
        <row r="3095">
          <cell r="A3095" t="str">
            <v>T1520</v>
          </cell>
          <cell r="C3095" t="str">
            <v>Picado De Revoques Con Andamios</v>
          </cell>
          <cell r="D3095" t="str">
            <v>m2</v>
          </cell>
          <cell r="G3095">
            <v>318.516322113755</v>
          </cell>
          <cell r="H3095">
            <v>44020.850902777776</v>
          </cell>
          <cell r="I3095" t="str">
            <v>01 DEMOLICIONES</v>
          </cell>
        </row>
        <row r="3096">
          <cell r="B3096" t="str">
            <v>I1004</v>
          </cell>
          <cell r="C3096" t="str">
            <v>Oficial</v>
          </cell>
          <cell r="D3096" t="str">
            <v>hs</v>
          </cell>
          <cell r="E3096">
            <v>0.16494845360824742</v>
          </cell>
          <cell r="F3096">
            <v>534.76377932467528</v>
          </cell>
          <cell r="G3096">
            <v>88.208458445307258</v>
          </cell>
          <cell r="H3096">
            <v>44044</v>
          </cell>
          <cell r="I3096" t="str">
            <v>1 oficial, 4 dias, para 194 m2</v>
          </cell>
        </row>
        <row r="3097">
          <cell r="B3097" t="str">
            <v>I1005</v>
          </cell>
          <cell r="C3097" t="str">
            <v>Ayudante</v>
          </cell>
          <cell r="D3097" t="str">
            <v>hs</v>
          </cell>
          <cell r="E3097">
            <v>0.32989690721649484</v>
          </cell>
          <cell r="F3097">
            <v>468.58057475324659</v>
          </cell>
          <cell r="G3097">
            <v>154.58328239282361</v>
          </cell>
          <cell r="H3097">
            <v>44044</v>
          </cell>
          <cell r="I3097" t="str">
            <v>2  ayudantes</v>
          </cell>
        </row>
        <row r="3098">
          <cell r="B3098" t="str">
            <v>I1402</v>
          </cell>
          <cell r="C3098" t="str">
            <v>Alquiler De Volquete</v>
          </cell>
          <cell r="D3098" t="str">
            <v>dia</v>
          </cell>
          <cell r="E3098">
            <v>1.0309278350515464E-2</v>
          </cell>
          <cell r="F3098">
            <v>2479.3388429752067</v>
          </cell>
          <cell r="G3098">
            <v>25.560194257476358</v>
          </cell>
          <cell r="H3098">
            <v>44044</v>
          </cell>
          <cell r="I3098" t="str">
            <v>2 servicios para 194 m2</v>
          </cell>
        </row>
        <row r="3099">
          <cell r="B3099" t="str">
            <v>I1310</v>
          </cell>
          <cell r="C3099" t="str">
            <v>Bobcat</v>
          </cell>
          <cell r="D3099" t="str">
            <v>hs</v>
          </cell>
          <cell r="E3099">
            <v>1.0309278350515464E-2</v>
          </cell>
          <cell r="F3099">
            <v>899.00339200000008</v>
          </cell>
          <cell r="G3099">
            <v>9.268076206185567</v>
          </cell>
          <cell r="H3099">
            <v>44062</v>
          </cell>
          <cell r="I3099" t="str">
            <v>2 hs para 194 m2</v>
          </cell>
        </row>
        <row r="3100">
          <cell r="B3100" t="str">
            <v>I1537</v>
          </cell>
          <cell r="C3100" t="str">
            <v>Alquiler Andamios 2 Cuerpos 2 Tablones + Entrega En C.A.B.A</v>
          </cell>
          <cell r="D3100" t="str">
            <v>día</v>
          </cell>
          <cell r="E3100">
            <v>2.0618556701030927E-2</v>
          </cell>
          <cell r="F3100">
            <v>1983.4710743801654</v>
          </cell>
          <cell r="G3100">
            <v>40.896310811962174</v>
          </cell>
          <cell r="H3100">
            <v>44020.850902777776</v>
          </cell>
          <cell r="I3100" t="str">
            <v>4 días para 194 m2</v>
          </cell>
        </row>
        <row r="3102">
          <cell r="A3102" t="str">
            <v>T1521</v>
          </cell>
          <cell r="C3102" t="str">
            <v>Excavación A Máquina Para Trincheras De Cañerías</v>
          </cell>
          <cell r="D3102" t="str">
            <v>m3</v>
          </cell>
          <cell r="G3102">
            <v>994.21666131739471</v>
          </cell>
          <cell r="H3102">
            <v>44062</v>
          </cell>
          <cell r="I3102" t="str">
            <v>03 MOVIMIENTO DE SUELOS</v>
          </cell>
        </row>
        <row r="3103">
          <cell r="B3103" t="str">
            <v>I1270</v>
          </cell>
          <cell r="C3103" t="str">
            <v>Retro Pala S/Ruedas Cat 416E 4X4</v>
          </cell>
          <cell r="D3103" t="str">
            <v>hs</v>
          </cell>
          <cell r="E3103">
            <v>0.41666666666666663</v>
          </cell>
          <cell r="F3103">
            <v>1715.6024648760331</v>
          </cell>
          <cell r="G3103">
            <v>714.83436036501371</v>
          </cell>
          <cell r="H3103">
            <v>44062</v>
          </cell>
          <cell r="I3103" t="str">
            <v>en 8 hs hago una zanja de 40 ml x 0,6 ml x 0,8 ml</v>
          </cell>
        </row>
        <row r="3104">
          <cell r="B3104" t="str">
            <v>I1311</v>
          </cell>
          <cell r="C3104" t="str">
            <v>Maquinista</v>
          </cell>
          <cell r="D3104" t="str">
            <v>hs</v>
          </cell>
          <cell r="E3104">
            <v>0.41666666666666663</v>
          </cell>
          <cell r="F3104">
            <v>670.51752228571434</v>
          </cell>
          <cell r="G3104">
            <v>279.38230095238094</v>
          </cell>
          <cell r="H3104">
            <v>44062</v>
          </cell>
        </row>
        <row r="3106">
          <cell r="A3106" t="str">
            <v>T1522</v>
          </cell>
          <cell r="C3106" t="str">
            <v>Relleno Y Compactación Con Suelo Seleccionado Con Compactador Manual</v>
          </cell>
          <cell r="D3106" t="str">
            <v>m3</v>
          </cell>
          <cell r="G3106">
            <v>1601.0694715436834</v>
          </cell>
          <cell r="H3106">
            <v>44044</v>
          </cell>
          <cell r="I3106" t="str">
            <v>03 MOVIMIENTO DE SUELOS</v>
          </cell>
        </row>
        <row r="3107">
          <cell r="B3107" t="str">
            <v>I1192</v>
          </cell>
          <cell r="C3107" t="str">
            <v>Tosca Puesta En Obra</v>
          </cell>
          <cell r="D3107" t="str">
            <v>m3</v>
          </cell>
          <cell r="E3107">
            <v>1.3</v>
          </cell>
          <cell r="F3107">
            <v>397.72730000000001</v>
          </cell>
          <cell r="G3107">
            <v>517.04549000000009</v>
          </cell>
          <cell r="H3107">
            <v>44044</v>
          </cell>
          <cell r="I3107" t="str">
            <v>Cant: 32 m3, duración 1 dia, 4 ayudantes</v>
          </cell>
        </row>
        <row r="3108">
          <cell r="B3108" t="str">
            <v>I1433</v>
          </cell>
          <cell r="C3108" t="str">
            <v>Compactador Manual A Explosión Wacker</v>
          </cell>
          <cell r="D3108" t="str">
            <v>hs</v>
          </cell>
          <cell r="E3108">
            <v>0.5</v>
          </cell>
          <cell r="F3108">
            <v>37.826820000000005</v>
          </cell>
          <cell r="G3108">
            <v>18.913410000000002</v>
          </cell>
          <cell r="H3108">
            <v>44062</v>
          </cell>
          <cell r="I3108" t="str">
            <v>4 ayudantes compactan 32 m3  en 1 dia</v>
          </cell>
        </row>
        <row r="3109">
          <cell r="B3109" t="str">
            <v>I1270</v>
          </cell>
          <cell r="C3109" t="str">
            <v>Retro Pala S/Ruedas Cat 416E 4X4</v>
          </cell>
          <cell r="D3109" t="str">
            <v>hs</v>
          </cell>
          <cell r="E3109">
            <v>0.25</v>
          </cell>
          <cell r="F3109">
            <v>1715.6024648760331</v>
          </cell>
          <cell r="G3109">
            <v>428.90061621900827</v>
          </cell>
          <cell r="H3109">
            <v>44062</v>
          </cell>
        </row>
        <row r="3110">
          <cell r="B3110" t="str">
            <v>I1005</v>
          </cell>
          <cell r="C3110" t="str">
            <v>Ayudante</v>
          </cell>
          <cell r="D3110" t="str">
            <v>hs</v>
          </cell>
          <cell r="E3110">
            <v>1</v>
          </cell>
          <cell r="F3110">
            <v>468.58057475324659</v>
          </cell>
          <cell r="G3110">
            <v>468.58057475324659</v>
          </cell>
          <cell r="H3110">
            <v>44044</v>
          </cell>
        </row>
        <row r="3111">
          <cell r="B3111" t="str">
            <v>I1311</v>
          </cell>
          <cell r="C3111" t="str">
            <v>Maquinista</v>
          </cell>
          <cell r="D3111" t="str">
            <v>hs</v>
          </cell>
          <cell r="E3111">
            <v>0.25</v>
          </cell>
          <cell r="F3111">
            <v>670.51752228571434</v>
          </cell>
          <cell r="G3111">
            <v>167.62938057142858</v>
          </cell>
          <cell r="H3111">
            <v>44062</v>
          </cell>
        </row>
        <row r="3113">
          <cell r="A3113" t="str">
            <v>T1523</v>
          </cell>
          <cell r="C3113" t="str">
            <v>Losa De Plataformas De Hºaº H30 Con Naríz De Borde En Hº Visto Para Andenes</v>
          </cell>
          <cell r="D3113" t="str">
            <v>m3</v>
          </cell>
          <cell r="G3113">
            <v>38661.82832251428</v>
          </cell>
          <cell r="H3113">
            <v>44044</v>
          </cell>
          <cell r="I3113" t="str">
            <v>05 ESTRUCTURAS RESISTENTES</v>
          </cell>
        </row>
        <row r="3114">
          <cell r="B3114" t="str">
            <v>I1019</v>
          </cell>
          <cell r="C3114" t="str">
            <v>Hormigon Elaborado H30</v>
          </cell>
          <cell r="D3114" t="str">
            <v>m3</v>
          </cell>
          <cell r="E3114">
            <v>1.05</v>
          </cell>
          <cell r="F3114">
            <v>6320</v>
          </cell>
          <cell r="G3114">
            <v>6636</v>
          </cell>
          <cell r="H3114">
            <v>44044</v>
          </cell>
        </row>
        <row r="3115">
          <cell r="B3115" t="str">
            <v>I1315</v>
          </cell>
          <cell r="C3115" t="str">
            <v>Traslado De Bomba</v>
          </cell>
          <cell r="D3115" t="str">
            <v>u</v>
          </cell>
          <cell r="E3115">
            <v>1.6666666666666666E-2</v>
          </cell>
          <cell r="F3115">
            <v>28000</v>
          </cell>
          <cell r="G3115">
            <v>466.66666666666669</v>
          </cell>
          <cell r="H3115">
            <v>44044</v>
          </cell>
          <cell r="I3115" t="str">
            <v>1 servicio cada 60 m3</v>
          </cell>
        </row>
        <row r="3116">
          <cell r="B3116" t="str">
            <v>I1314</v>
          </cell>
          <cell r="C3116" t="str">
            <v>Servicio De Bombeo</v>
          </cell>
          <cell r="D3116" t="str">
            <v>m3</v>
          </cell>
          <cell r="E3116">
            <v>1.05</v>
          </cell>
          <cell r="F3116">
            <v>280</v>
          </cell>
          <cell r="G3116">
            <v>294</v>
          </cell>
          <cell r="H3116">
            <v>44044</v>
          </cell>
        </row>
        <row r="3117">
          <cell r="B3117" t="str">
            <v>I1011</v>
          </cell>
          <cell r="C3117" t="str">
            <v>Acero  Adn420 Diam 12 Mm</v>
          </cell>
          <cell r="D3117" t="str">
            <v>ton</v>
          </cell>
          <cell r="E3117">
            <v>4.7333333333333338E-2</v>
          </cell>
          <cell r="F3117">
            <v>74535.372799999997</v>
          </cell>
          <cell r="G3117">
            <v>3528.0076458666667</v>
          </cell>
          <cell r="H3117">
            <v>44044</v>
          </cell>
          <cell r="I3117" t="str">
            <v>7,1 kg/m2</v>
          </cell>
        </row>
        <row r="3118">
          <cell r="B3118" t="str">
            <v>I1010</v>
          </cell>
          <cell r="C3118" t="str">
            <v>Acero  Adn420 Diam 6 Mm</v>
          </cell>
          <cell r="D3118" t="str">
            <v>ton</v>
          </cell>
          <cell r="E3118">
            <v>7.3333333333333341E-3</v>
          </cell>
          <cell r="F3118">
            <v>77383.858399999997</v>
          </cell>
          <cell r="G3118">
            <v>567.48162826666669</v>
          </cell>
          <cell r="H3118">
            <v>44044</v>
          </cell>
          <cell r="I3118" t="str">
            <v>1,1 kg/m2</v>
          </cell>
        </row>
        <row r="3119">
          <cell r="B3119" t="str">
            <v>I1020</v>
          </cell>
          <cell r="C3119" t="str">
            <v>Fenolico De 25 Mm 1.22X2.44 (2,97 M2)</v>
          </cell>
          <cell r="D3119" t="str">
            <v>m2</v>
          </cell>
          <cell r="E3119">
            <v>1.6666666666666667</v>
          </cell>
          <cell r="F3119">
            <v>842.04899999999998</v>
          </cell>
          <cell r="G3119">
            <v>1403.415</v>
          </cell>
          <cell r="H3119">
            <v>44044</v>
          </cell>
          <cell r="I3119" t="str">
            <v>amortizacion</v>
          </cell>
        </row>
        <row r="3120">
          <cell r="B3120" t="str">
            <v>I1013</v>
          </cell>
          <cell r="C3120" t="str">
            <v>Tirante 3X3 Saligna Bruto</v>
          </cell>
          <cell r="D3120" t="str">
            <v>ml</v>
          </cell>
          <cell r="E3120">
            <v>5</v>
          </cell>
          <cell r="F3120">
            <v>62.024099999999997</v>
          </cell>
          <cell r="G3120">
            <v>310.12049999999999</v>
          </cell>
          <cell r="H3120">
            <v>44044</v>
          </cell>
          <cell r="I3120" t="str">
            <v>amortizacion</v>
          </cell>
        </row>
        <row r="3121">
          <cell r="B3121" t="str">
            <v>I1015</v>
          </cell>
          <cell r="C3121" t="str">
            <v>Clavos De 2"</v>
          </cell>
          <cell r="D3121" t="str">
            <v>kg</v>
          </cell>
          <cell r="E3121">
            <v>1</v>
          </cell>
          <cell r="F3121">
            <v>170.24789999999999</v>
          </cell>
          <cell r="G3121">
            <v>170.24789999999999</v>
          </cell>
          <cell r="H3121">
            <v>44044</v>
          </cell>
        </row>
        <row r="3122">
          <cell r="B3122" t="str">
            <v>I1014</v>
          </cell>
          <cell r="C3122" t="str">
            <v>Alambre Negro Recocido N 16</v>
          </cell>
          <cell r="D3122" t="str">
            <v>kg</v>
          </cell>
          <cell r="E3122">
            <v>1</v>
          </cell>
          <cell r="F3122">
            <v>260.3306</v>
          </cell>
          <cell r="G3122">
            <v>260.3306</v>
          </cell>
          <cell r="H3122">
            <v>44044</v>
          </cell>
        </row>
        <row r="3123">
          <cell r="B3123" t="str">
            <v>I1016</v>
          </cell>
          <cell r="C3123" t="str">
            <v>Oficial Especializado</v>
          </cell>
          <cell r="D3123" t="str">
            <v>hs</v>
          </cell>
          <cell r="E3123">
            <v>20</v>
          </cell>
          <cell r="F3123">
            <v>609.56138389610385</v>
          </cell>
          <cell r="G3123">
            <v>12191.227677922077</v>
          </cell>
          <cell r="H3123">
            <v>44044</v>
          </cell>
        </row>
        <row r="3124">
          <cell r="B3124" t="str">
            <v>I1017</v>
          </cell>
          <cell r="C3124" t="str">
            <v>Oficial Hormigon</v>
          </cell>
          <cell r="D3124" t="str">
            <v>hs</v>
          </cell>
          <cell r="E3124">
            <v>20</v>
          </cell>
          <cell r="F3124">
            <v>641.71653518961034</v>
          </cell>
          <cell r="G3124">
            <v>12834.330703792206</v>
          </cell>
          <cell r="H3124">
            <v>44044</v>
          </cell>
        </row>
        <row r="3126">
          <cell r="A3126" t="str">
            <v>T1524</v>
          </cell>
          <cell r="C3126" t="str">
            <v>Ejecución De Losa De Losetas Premoldeada (Paramétrizado Para 31 M2)</v>
          </cell>
          <cell r="D3126" t="str">
            <v>m2</v>
          </cell>
          <cell r="G3126">
            <v>3507.9931899641579</v>
          </cell>
          <cell r="H3126">
            <v>43892.517627314817</v>
          </cell>
          <cell r="I3126" t="str">
            <v>05 ESTRUCTURAS RESISTENTES</v>
          </cell>
        </row>
        <row r="3127">
          <cell r="B3127" t="str">
            <v>I1462</v>
          </cell>
          <cell r="C3127" t="str">
            <v>Losa Hueca Pretensada Tipo 12 M1 (Sobrecarga 700 Kg/M2) Brawley Puesta En Obra (En Tortuguitas)</v>
          </cell>
          <cell r="D3127" t="str">
            <v>m2</v>
          </cell>
          <cell r="E3127">
            <v>1</v>
          </cell>
          <cell r="F3127">
            <v>1577.7222222222222</v>
          </cell>
          <cell r="G3127">
            <v>1577.7222222222222</v>
          </cell>
          <cell r="H3127">
            <v>43892.517627314817</v>
          </cell>
        </row>
        <row r="3128">
          <cell r="B3128" t="str">
            <v>I1463</v>
          </cell>
          <cell r="C3128" t="str">
            <v>Cuadrilla Para Montaje Losa Shap 60</v>
          </cell>
          <cell r="D3128" t="str">
            <v>día</v>
          </cell>
          <cell r="E3128">
            <v>3.2258064516129031E-2</v>
          </cell>
          <cell r="F3128">
            <v>24133.200000000001</v>
          </cell>
          <cell r="G3128">
            <v>778.49032258064517</v>
          </cell>
          <cell r="H3128">
            <v>43952</v>
          </cell>
          <cell r="I3128" t="str">
            <v>1 dia para hacer 31 m2</v>
          </cell>
        </row>
        <row r="3129">
          <cell r="B3129" t="str">
            <v>I1464</v>
          </cell>
          <cell r="C3129" t="str">
            <v>Alquiler Hidrogrua Para Montaje</v>
          </cell>
          <cell r="D3129" t="str">
            <v>hs</v>
          </cell>
          <cell r="E3129">
            <v>0.25806451612903225</v>
          </cell>
          <cell r="F3129">
            <v>4463.1500000000005</v>
          </cell>
          <cell r="G3129">
            <v>1151.7806451612905</v>
          </cell>
          <cell r="H3129">
            <v>43952</v>
          </cell>
          <cell r="I3129" t="str">
            <v>1 dia para hacer 31 m2</v>
          </cell>
        </row>
        <row r="3131">
          <cell r="A3131" t="str">
            <v>T1525</v>
          </cell>
          <cell r="C3131" t="str">
            <v xml:space="preserve"> Mampostería De Ladrillo Común De 0,15 Mts (Cámaras De Instalaciones)</v>
          </cell>
          <cell r="D3131" t="str">
            <v>m2</v>
          </cell>
          <cell r="G3131">
            <v>1426.8293661823375</v>
          </cell>
          <cell r="H3131">
            <v>44044</v>
          </cell>
          <cell r="I3131" t="str">
            <v>06 MAMPOSTERÍA, Y OTROS CERRAMIENTOS</v>
          </cell>
        </row>
        <row r="3132">
          <cell r="B3132" t="str">
            <v>I1003</v>
          </cell>
          <cell r="C3132" t="str">
            <v>Ladrillo Comun</v>
          </cell>
          <cell r="D3132" t="str">
            <v>u</v>
          </cell>
          <cell r="E3132">
            <v>60</v>
          </cell>
          <cell r="F3132">
            <v>7.4379999999999997</v>
          </cell>
          <cell r="G3132">
            <v>446.28</v>
          </cell>
          <cell r="H3132">
            <v>44044</v>
          </cell>
        </row>
        <row r="3133">
          <cell r="B3133" t="str">
            <v>T1022</v>
          </cell>
          <cell r="C3133" t="str">
            <v>Mortero 1/4:1:4 (Mat)</v>
          </cell>
          <cell r="D3133" t="str">
            <v>m3</v>
          </cell>
          <cell r="E3133">
            <v>0.04</v>
          </cell>
          <cell r="F3133">
            <v>4446.8470729999999</v>
          </cell>
          <cell r="G3133">
            <v>177.87388292</v>
          </cell>
          <cell r="H3133">
            <v>44044</v>
          </cell>
        </row>
        <row r="3134">
          <cell r="B3134" t="str">
            <v>I1004</v>
          </cell>
          <cell r="C3134" t="str">
            <v>Oficial</v>
          </cell>
          <cell r="D3134" t="str">
            <v>hs</v>
          </cell>
          <cell r="E3134">
            <v>0.8</v>
          </cell>
          <cell r="F3134">
            <v>534.76377932467528</v>
          </cell>
          <cell r="G3134">
            <v>427.81102345974023</v>
          </cell>
          <cell r="H3134">
            <v>44044</v>
          </cell>
        </row>
        <row r="3135">
          <cell r="B3135" t="str">
            <v>I1005</v>
          </cell>
          <cell r="C3135" t="str">
            <v>Ayudante</v>
          </cell>
          <cell r="D3135" t="str">
            <v>hs</v>
          </cell>
          <cell r="E3135">
            <v>0.8</v>
          </cell>
          <cell r="F3135">
            <v>468.58057475324659</v>
          </cell>
          <cell r="G3135">
            <v>374.86445980259731</v>
          </cell>
          <cell r="H3135">
            <v>44044</v>
          </cell>
        </row>
        <row r="3137">
          <cell r="A3137" t="str">
            <v>T1526</v>
          </cell>
          <cell r="C3137" t="str">
            <v>Mampostería De Bloques De Hormigón De 12 Cm</v>
          </cell>
          <cell r="D3137" t="str">
            <v>m2</v>
          </cell>
          <cell r="G3137">
            <v>1207.6382937623375</v>
          </cell>
          <cell r="H3137">
            <v>44044</v>
          </cell>
          <cell r="I3137" t="str">
            <v>06 MAMPOSTERÍA, Y OTROS CERRAMIENTOS</v>
          </cell>
        </row>
        <row r="3138">
          <cell r="B3138" t="str">
            <v>I1542</v>
          </cell>
          <cell r="C3138" t="str">
            <v>Bloque De Cemento 10X20X40</v>
          </cell>
          <cell r="D3138" t="str">
            <v>u</v>
          </cell>
          <cell r="E3138">
            <v>12</v>
          </cell>
          <cell r="F3138">
            <v>28.090900000000001</v>
          </cell>
          <cell r="G3138">
            <v>337.0908</v>
          </cell>
          <cell r="H3138">
            <v>44044</v>
          </cell>
        </row>
        <row r="3139">
          <cell r="B3139" t="str">
            <v>T1025</v>
          </cell>
          <cell r="C3139" t="str">
            <v>Mortero 1:3 (Mat)</v>
          </cell>
          <cell r="D3139" t="str">
            <v>m3</v>
          </cell>
          <cell r="E3139">
            <v>0.01</v>
          </cell>
          <cell r="F3139">
            <v>6787.2010500000006</v>
          </cell>
          <cell r="G3139">
            <v>67.872010500000002</v>
          </cell>
          <cell r="H3139">
            <v>44044</v>
          </cell>
        </row>
        <row r="3140">
          <cell r="B3140" t="str">
            <v>I1004</v>
          </cell>
          <cell r="C3140" t="str">
            <v>Oficial</v>
          </cell>
          <cell r="D3140" t="str">
            <v>hs</v>
          </cell>
          <cell r="E3140">
            <v>0.8</v>
          </cell>
          <cell r="F3140">
            <v>534.76377932467528</v>
          </cell>
          <cell r="G3140">
            <v>427.81102345974023</v>
          </cell>
          <cell r="H3140">
            <v>44044</v>
          </cell>
        </row>
        <row r="3141">
          <cell r="B3141" t="str">
            <v>I1005</v>
          </cell>
          <cell r="C3141" t="str">
            <v>Ayudante</v>
          </cell>
          <cell r="D3141" t="str">
            <v>hs</v>
          </cell>
          <cell r="E3141">
            <v>0.8</v>
          </cell>
          <cell r="F3141">
            <v>468.58057475324659</v>
          </cell>
          <cell r="G3141">
            <v>374.86445980259731</v>
          </cell>
          <cell r="H3141">
            <v>44044</v>
          </cell>
        </row>
        <row r="3143">
          <cell r="A3143" t="str">
            <v>T1527</v>
          </cell>
          <cell r="C3143" t="str">
            <v>Relleno De Rdc Sobre Andenes Bajos</v>
          </cell>
          <cell r="D3143" t="str">
            <v>m3</v>
          </cell>
          <cell r="G3143">
            <v>9933.7586810458852</v>
          </cell>
          <cell r="H3143">
            <v>43952</v>
          </cell>
          <cell r="I3143" t="str">
            <v>09 CONTRAPISOS</v>
          </cell>
        </row>
        <row r="3144">
          <cell r="B3144" t="str">
            <v>I1434</v>
          </cell>
          <cell r="C3144" t="str">
            <v>Rdc 3</v>
          </cell>
          <cell r="D3144" t="str">
            <v>m3</v>
          </cell>
          <cell r="E3144">
            <v>1.05</v>
          </cell>
          <cell r="F3144">
            <v>5060</v>
          </cell>
          <cell r="G3144">
            <v>5313</v>
          </cell>
          <cell r="H3144">
            <v>43952</v>
          </cell>
          <cell r="I3144" t="str">
            <v>parametrizar</v>
          </cell>
        </row>
        <row r="3145">
          <cell r="B3145" t="str">
            <v>I1004</v>
          </cell>
          <cell r="C3145" t="str">
            <v>Oficial</v>
          </cell>
          <cell r="D3145" t="str">
            <v>hs</v>
          </cell>
          <cell r="E3145">
            <v>2.2999999999999998</v>
          </cell>
          <cell r="F3145">
            <v>534.76377932467528</v>
          </cell>
          <cell r="G3145">
            <v>1229.9566924467531</v>
          </cell>
          <cell r="H3145">
            <v>44044</v>
          </cell>
          <cell r="I3145" t="str">
            <v>parametrizar</v>
          </cell>
        </row>
        <row r="3146">
          <cell r="B3146" t="str">
            <v>I1005</v>
          </cell>
          <cell r="C3146" t="str">
            <v>Ayudante</v>
          </cell>
          <cell r="D3146" t="str">
            <v>hs</v>
          </cell>
          <cell r="E3146">
            <v>2.2999999999999998</v>
          </cell>
          <cell r="F3146">
            <v>468.58057475324659</v>
          </cell>
          <cell r="G3146">
            <v>1077.7353219324671</v>
          </cell>
          <cell r="H3146">
            <v>44044</v>
          </cell>
          <cell r="I3146" t="str">
            <v>parametrizar</v>
          </cell>
        </row>
        <row r="3147">
          <cell r="B3147" t="str">
            <v>I1314</v>
          </cell>
          <cell r="C3147" t="str">
            <v>Servicio De Bombeo</v>
          </cell>
          <cell r="D3147" t="str">
            <v>m3</v>
          </cell>
          <cell r="E3147">
            <v>1.05</v>
          </cell>
          <cell r="F3147">
            <v>280</v>
          </cell>
          <cell r="G3147">
            <v>294</v>
          </cell>
          <cell r="H3147">
            <v>44044</v>
          </cell>
          <cell r="I3147" t="str">
            <v>parametrizar</v>
          </cell>
        </row>
        <row r="3148">
          <cell r="B3148" t="str">
            <v>I1315</v>
          </cell>
          <cell r="C3148" t="str">
            <v>Traslado De Bomba</v>
          </cell>
          <cell r="D3148" t="str">
            <v>u</v>
          </cell>
          <cell r="E3148">
            <v>1.6666666666666666E-2</v>
          </cell>
          <cell r="F3148">
            <v>28000</v>
          </cell>
          <cell r="G3148">
            <v>466.66666666666669</v>
          </cell>
          <cell r="H3148">
            <v>44044</v>
          </cell>
          <cell r="I3148" t="str">
            <v>parametrizar</v>
          </cell>
        </row>
        <row r="3149">
          <cell r="B3149" t="str">
            <v>I1543</v>
          </cell>
          <cell r="C3149" t="str">
            <v>Encofrado Metálico Amortización Por M3</v>
          </cell>
          <cell r="D3149" t="str">
            <v>m3</v>
          </cell>
          <cell r="E3149">
            <v>1</v>
          </cell>
          <cell r="F3149">
            <v>1552.4</v>
          </cell>
          <cell r="G3149">
            <v>1552.4</v>
          </cell>
          <cell r="H3149">
            <v>44062</v>
          </cell>
        </row>
        <row r="3151">
          <cell r="A3151" t="str">
            <v>T1528</v>
          </cell>
          <cell r="C3151" t="str">
            <v>Contrapiso De Rdc Esp 15 Cm</v>
          </cell>
          <cell r="D3151" t="str">
            <v>m2</v>
          </cell>
          <cell r="G3151">
            <v>1597.9629027186145</v>
          </cell>
          <cell r="H3151">
            <v>43952</v>
          </cell>
          <cell r="I3151" t="str">
            <v>09 CONTRAPISOS</v>
          </cell>
        </row>
        <row r="3152">
          <cell r="B3152" t="str">
            <v>I1434</v>
          </cell>
          <cell r="C3152" t="str">
            <v>Rdc 3</v>
          </cell>
          <cell r="D3152" t="str">
            <v>m3</v>
          </cell>
          <cell r="E3152">
            <v>0.16</v>
          </cell>
          <cell r="F3152">
            <v>5060</v>
          </cell>
          <cell r="G3152">
            <v>809.6</v>
          </cell>
          <cell r="H3152">
            <v>43952</v>
          </cell>
        </row>
        <row r="3153">
          <cell r="B3153" t="str">
            <v>I1314</v>
          </cell>
          <cell r="C3153" t="str">
            <v>Servicio De Bombeo</v>
          </cell>
          <cell r="D3153" t="str">
            <v>m3</v>
          </cell>
          <cell r="E3153">
            <v>0.16</v>
          </cell>
          <cell r="F3153">
            <v>280</v>
          </cell>
          <cell r="G3153">
            <v>44.800000000000004</v>
          </cell>
          <cell r="H3153">
            <v>44044</v>
          </cell>
        </row>
        <row r="3154">
          <cell r="B3154" t="str">
            <v>I1315</v>
          </cell>
          <cell r="C3154" t="str">
            <v>Traslado De Bomba</v>
          </cell>
          <cell r="D3154" t="str">
            <v>u</v>
          </cell>
          <cell r="E3154">
            <v>2.6666666666666666E-3</v>
          </cell>
          <cell r="F3154">
            <v>28000</v>
          </cell>
          <cell r="G3154">
            <v>74.666666666666657</v>
          </cell>
          <cell r="H3154">
            <v>44044</v>
          </cell>
          <cell r="I3154" t="str">
            <v>1 servicio cada 60 m3</v>
          </cell>
        </row>
        <row r="3155">
          <cell r="B3155" t="str">
            <v>I1004</v>
          </cell>
          <cell r="C3155" t="str">
            <v>Oficial</v>
          </cell>
          <cell r="D3155" t="str">
            <v>hs</v>
          </cell>
          <cell r="E3155">
            <v>0.66666666666666663</v>
          </cell>
          <cell r="F3155">
            <v>534.76377932467528</v>
          </cell>
          <cell r="G3155">
            <v>356.50918621645019</v>
          </cell>
          <cell r="H3155">
            <v>44044</v>
          </cell>
          <cell r="I3155" t="str">
            <v>en 8 hs, 12 m2</v>
          </cell>
        </row>
        <row r="3156">
          <cell r="B3156" t="str">
            <v>I1005</v>
          </cell>
          <cell r="C3156" t="str">
            <v>Ayudante</v>
          </cell>
          <cell r="D3156" t="str">
            <v>hs</v>
          </cell>
          <cell r="E3156">
            <v>0.66666666666666663</v>
          </cell>
          <cell r="F3156">
            <v>468.58057475324659</v>
          </cell>
          <cell r="G3156">
            <v>312.38704983549769</v>
          </cell>
          <cell r="H3156">
            <v>44044</v>
          </cell>
        </row>
        <row r="3158">
          <cell r="A3158" t="str">
            <v>T1529</v>
          </cell>
          <cell r="C3158" t="str">
            <v>Contrapiso De Rdc Bajo Solados De Mosaicos Graníticos En Acceso A Rampas</v>
          </cell>
          <cell r="D3158" t="str">
            <v>m3</v>
          </cell>
          <cell r="G3158">
            <v>8281.0242456380947</v>
          </cell>
          <cell r="H3158">
            <v>43952</v>
          </cell>
          <cell r="I3158" t="str">
            <v>09 CONTRAPISOS</v>
          </cell>
        </row>
        <row r="3159">
          <cell r="B3159" t="str">
            <v>I1434</v>
          </cell>
          <cell r="C3159" t="str">
            <v>Rdc 3</v>
          </cell>
          <cell r="D3159" t="str">
            <v>m3</v>
          </cell>
          <cell r="E3159">
            <v>1.05</v>
          </cell>
          <cell r="F3159">
            <v>5060</v>
          </cell>
          <cell r="G3159">
            <v>5313</v>
          </cell>
          <cell r="H3159">
            <v>43952</v>
          </cell>
        </row>
        <row r="3160">
          <cell r="B3160" t="str">
            <v>I1314</v>
          </cell>
          <cell r="C3160" t="str">
            <v>Servicio De Bombeo</v>
          </cell>
          <cell r="D3160" t="str">
            <v>m3</v>
          </cell>
          <cell r="E3160">
            <v>1.05</v>
          </cell>
          <cell r="F3160">
            <v>280</v>
          </cell>
          <cell r="G3160">
            <v>294</v>
          </cell>
          <cell r="H3160">
            <v>44044</v>
          </cell>
        </row>
        <row r="3161">
          <cell r="B3161" t="str">
            <v>I1315</v>
          </cell>
          <cell r="C3161" t="str">
            <v>Traslado De Bomba</v>
          </cell>
          <cell r="D3161" t="str">
            <v>u</v>
          </cell>
          <cell r="E3161">
            <v>1.6666666666666666E-2</v>
          </cell>
          <cell r="F3161">
            <v>28000</v>
          </cell>
          <cell r="G3161">
            <v>466.66666666666669</v>
          </cell>
          <cell r="H3161">
            <v>44044</v>
          </cell>
          <cell r="I3161" t="str">
            <v>1 servicio cada 60 m3</v>
          </cell>
        </row>
        <row r="3162">
          <cell r="B3162" t="str">
            <v>I1004</v>
          </cell>
          <cell r="C3162" t="str">
            <v>Oficial</v>
          </cell>
          <cell r="D3162" t="str">
            <v>hs</v>
          </cell>
          <cell r="E3162">
            <v>2.2000000000000002</v>
          </cell>
          <cell r="F3162">
            <v>534.76377932467528</v>
          </cell>
          <cell r="G3162">
            <v>1176.4803145142857</v>
          </cell>
          <cell r="H3162">
            <v>44044</v>
          </cell>
        </row>
        <row r="3163">
          <cell r="B3163" t="str">
            <v>I1005</v>
          </cell>
          <cell r="C3163" t="str">
            <v>Ayudante</v>
          </cell>
          <cell r="D3163" t="str">
            <v>hs</v>
          </cell>
          <cell r="E3163">
            <v>2.2000000000000002</v>
          </cell>
          <cell r="F3163">
            <v>468.58057475324659</v>
          </cell>
          <cell r="G3163">
            <v>1030.8772644571427</v>
          </cell>
          <cell r="H3163">
            <v>44044</v>
          </cell>
        </row>
        <row r="3165">
          <cell r="A3165" t="str">
            <v>T1530</v>
          </cell>
          <cell r="C3165" t="str">
            <v xml:space="preserve"> Pavimento De Hºaº H21 Terminación Fratasada C/Bordes Llaneados - H: 7 Cm</v>
          </cell>
          <cell r="D3165" t="str">
            <v>m2</v>
          </cell>
          <cell r="G3165">
            <v>2348.4479853268394</v>
          </cell>
          <cell r="H3165">
            <v>44044</v>
          </cell>
          <cell r="I3165" t="str">
            <v>11 PISOS</v>
          </cell>
        </row>
        <row r="3166">
          <cell r="B3166" t="str">
            <v>I1009</v>
          </cell>
          <cell r="C3166" t="str">
            <v>Hormigon Elaborado H21</v>
          </cell>
          <cell r="D3166" t="str">
            <v>m3</v>
          </cell>
          <cell r="E3166">
            <v>7.4999999999999997E-2</v>
          </cell>
          <cell r="F3166">
            <v>6165</v>
          </cell>
          <cell r="G3166">
            <v>462.375</v>
          </cell>
          <cell r="H3166">
            <v>44044</v>
          </cell>
        </row>
        <row r="3167">
          <cell r="B3167" t="str">
            <v>I1314</v>
          </cell>
          <cell r="C3167" t="str">
            <v>Servicio De Bombeo</v>
          </cell>
          <cell r="D3167" t="str">
            <v>m3</v>
          </cell>
          <cell r="E3167">
            <v>7.4999999999999997E-2</v>
          </cell>
          <cell r="F3167">
            <v>280</v>
          </cell>
          <cell r="G3167">
            <v>21</v>
          </cell>
          <cell r="H3167">
            <v>44044</v>
          </cell>
        </row>
        <row r="3168">
          <cell r="B3168" t="str">
            <v>I1315</v>
          </cell>
          <cell r="C3168" t="str">
            <v>Traslado De Bomba</v>
          </cell>
          <cell r="D3168" t="str">
            <v>u</v>
          </cell>
          <cell r="E3168">
            <v>1.3333333333333333E-3</v>
          </cell>
          <cell r="F3168">
            <v>28000</v>
          </cell>
          <cell r="G3168">
            <v>37.333333333333329</v>
          </cell>
          <cell r="H3168">
            <v>44044</v>
          </cell>
          <cell r="I3168" t="str">
            <v>1 servicio cada 60 m3</v>
          </cell>
        </row>
        <row r="3169">
          <cell r="B3169" t="str">
            <v>I1318</v>
          </cell>
          <cell r="C3169" t="str">
            <v>Film Polietileno Nylon Negro De 2X50Mts Espesor 200 Micrones</v>
          </cell>
          <cell r="D3169" t="str">
            <v>u</v>
          </cell>
          <cell r="E3169">
            <v>1.1000000000000001E-2</v>
          </cell>
          <cell r="F3169">
            <v>1652.0661</v>
          </cell>
          <cell r="G3169">
            <v>18.172727100000003</v>
          </cell>
          <cell r="H3169">
            <v>44044</v>
          </cell>
        </row>
        <row r="3170">
          <cell r="B3170" t="str">
            <v>I1207</v>
          </cell>
          <cell r="C3170" t="str">
            <v>Poliestireno Expandido 20 Kg/M3 Esp 20 Mm</v>
          </cell>
          <cell r="D3170" t="str">
            <v>m2</v>
          </cell>
          <cell r="E3170">
            <v>0.05</v>
          </cell>
          <cell r="F3170">
            <v>4138.8429999999998</v>
          </cell>
          <cell r="G3170">
            <v>206.94215</v>
          </cell>
          <cell r="H3170">
            <v>44044</v>
          </cell>
        </row>
        <row r="3171">
          <cell r="B3171" t="str">
            <v>I1544</v>
          </cell>
          <cell r="C3171" t="str">
            <v>Sika Flex Sellador Gris X 300 Grs (600 Cc)</v>
          </cell>
          <cell r="D3171" t="str">
            <v>u</v>
          </cell>
          <cell r="E3171">
            <v>0.5</v>
          </cell>
          <cell r="F3171">
            <v>657.22310000000004</v>
          </cell>
          <cell r="G3171">
            <v>328.61155000000002</v>
          </cell>
          <cell r="H3171">
            <v>44044</v>
          </cell>
        </row>
        <row r="3172">
          <cell r="B3172" t="str">
            <v>I1472</v>
          </cell>
          <cell r="C3172" t="str">
            <v>Endurecedor No Metálico Para Pisos De Hormigón Bolsa 30 Kg</v>
          </cell>
          <cell r="D3172" t="str">
            <v>u</v>
          </cell>
          <cell r="E3172">
            <v>0.2</v>
          </cell>
          <cell r="F3172">
            <v>350</v>
          </cell>
          <cell r="G3172">
            <v>70</v>
          </cell>
          <cell r="H3172">
            <v>44044</v>
          </cell>
        </row>
        <row r="3173">
          <cell r="B3173" t="str">
            <v>I1004</v>
          </cell>
          <cell r="C3173" t="str">
            <v>Oficial</v>
          </cell>
          <cell r="D3173" t="str">
            <v>hs</v>
          </cell>
          <cell r="E3173">
            <v>1.2</v>
          </cell>
          <cell r="F3173">
            <v>534.76377932467528</v>
          </cell>
          <cell r="G3173">
            <v>641.71653518961034</v>
          </cell>
          <cell r="H3173">
            <v>44044</v>
          </cell>
        </row>
        <row r="3174">
          <cell r="B3174" t="str">
            <v>I1005</v>
          </cell>
          <cell r="C3174" t="str">
            <v>Ayudante</v>
          </cell>
          <cell r="D3174" t="str">
            <v>hs</v>
          </cell>
          <cell r="E3174">
            <v>1.2</v>
          </cell>
          <cell r="F3174">
            <v>468.58057475324659</v>
          </cell>
          <cell r="G3174">
            <v>562.29668970389594</v>
          </cell>
          <cell r="H3174">
            <v>44044</v>
          </cell>
        </row>
        <row r="3176">
          <cell r="A3176" t="str">
            <v>T1531</v>
          </cell>
          <cell r="C3176" t="str">
            <v>Carpeta De Cemento Esp.3 Cm</v>
          </cell>
          <cell r="D3176" t="str">
            <v>m2</v>
          </cell>
          <cell r="G3176">
            <v>741.35220328896094</v>
          </cell>
          <cell r="H3176">
            <v>44044</v>
          </cell>
          <cell r="I3176" t="str">
            <v>10 CARPETAS</v>
          </cell>
        </row>
        <row r="3177">
          <cell r="B3177" t="str">
            <v>T1025</v>
          </cell>
          <cell r="C3177" t="str">
            <v>Mortero 1:3 (Mat)</v>
          </cell>
          <cell r="D3177" t="str">
            <v>m3</v>
          </cell>
          <cell r="E3177">
            <v>2.5000000000000001E-2</v>
          </cell>
          <cell r="F3177">
            <v>6787.2010500000006</v>
          </cell>
          <cell r="G3177">
            <v>169.68002625000003</v>
          </cell>
          <cell r="H3177">
            <v>44044</v>
          </cell>
        </row>
        <row r="3178">
          <cell r="B3178" t="str">
            <v>T1291</v>
          </cell>
          <cell r="C3178" t="str">
            <v>Ejecución De Carpeta Esp 2 Cm (Mo)</v>
          </cell>
          <cell r="D3178" t="str">
            <v>m2</v>
          </cell>
          <cell r="E3178">
            <v>1</v>
          </cell>
          <cell r="F3178">
            <v>501.67217703896097</v>
          </cell>
          <cell r="G3178">
            <v>501.67217703896097</v>
          </cell>
          <cell r="H3178">
            <v>44044</v>
          </cell>
        </row>
        <row r="3179">
          <cell r="B3179" t="str">
            <v>I1472</v>
          </cell>
          <cell r="C3179" t="str">
            <v>Endurecedor No Metálico Para Pisos De Hormigón Bolsa 30 Kg</v>
          </cell>
          <cell r="D3179" t="str">
            <v>u</v>
          </cell>
          <cell r="E3179">
            <v>0.2</v>
          </cell>
          <cell r="F3179">
            <v>350</v>
          </cell>
          <cell r="G3179">
            <v>70</v>
          </cell>
          <cell r="H3179">
            <v>44044</v>
          </cell>
        </row>
        <row r="3181">
          <cell r="A3181" t="str">
            <v>T1532</v>
          </cell>
          <cell r="C3181" t="str">
            <v>Tratamiento De Juntas Anchas Con Grouter Uretánico</v>
          </cell>
          <cell r="D3181" t="str">
            <v>ml</v>
          </cell>
          <cell r="G3181">
            <v>534.5441566526564</v>
          </cell>
          <cell r="H3181">
            <v>43892.517627314817</v>
          </cell>
          <cell r="I3181" t="str">
            <v>07 AISLACIONES</v>
          </cell>
        </row>
        <row r="3182">
          <cell r="B3182" t="str">
            <v>I1461</v>
          </cell>
          <cell r="C3182" t="str">
            <v>Aserradora De Hormigón</v>
          </cell>
          <cell r="D3182" t="str">
            <v>hs</v>
          </cell>
          <cell r="E3182">
            <v>0.4</v>
          </cell>
          <cell r="F3182">
            <v>157.01769044628099</v>
          </cell>
          <cell r="G3182">
            <v>62.807076178512403</v>
          </cell>
          <cell r="H3182">
            <v>43892.517627314817</v>
          </cell>
          <cell r="I3182" t="str">
            <v>20 ML POR DIA</v>
          </cell>
        </row>
        <row r="3183">
          <cell r="B3183" t="str">
            <v>I1004</v>
          </cell>
          <cell r="C3183" t="str">
            <v>Oficial</v>
          </cell>
          <cell r="D3183" t="str">
            <v>hs</v>
          </cell>
          <cell r="E3183">
            <v>0.4</v>
          </cell>
          <cell r="F3183">
            <v>534.76377932467528</v>
          </cell>
          <cell r="G3183">
            <v>213.90551172987011</v>
          </cell>
          <cell r="H3183">
            <v>44044</v>
          </cell>
        </row>
        <row r="3184">
          <cell r="B3184" t="str">
            <v>I1005</v>
          </cell>
          <cell r="C3184" t="str">
            <v>Ayudante</v>
          </cell>
          <cell r="D3184" t="str">
            <v>hs</v>
          </cell>
          <cell r="E3184">
            <v>0.4</v>
          </cell>
          <cell r="F3184">
            <v>468.58057475324659</v>
          </cell>
          <cell r="G3184">
            <v>187.43222990129865</v>
          </cell>
          <cell r="H3184">
            <v>44044</v>
          </cell>
        </row>
        <row r="3185">
          <cell r="B3185" t="str">
            <v>I1473</v>
          </cell>
          <cell r="C3185" t="str">
            <v>Sika Grout 212 X 25 Kg Mortero Fluido Anclaje Y Nivelación</v>
          </cell>
          <cell r="D3185" t="str">
            <v>u</v>
          </cell>
          <cell r="E3185">
            <v>0.08</v>
          </cell>
          <cell r="F3185">
            <v>879.99173553719004</v>
          </cell>
          <cell r="G3185">
            <v>70.399338842975212</v>
          </cell>
          <cell r="H3185">
            <v>44044</v>
          </cell>
          <cell r="I3185" t="str">
            <v>2 KG/ML</v>
          </cell>
        </row>
        <row r="3187">
          <cell r="A3187" t="str">
            <v>T1534</v>
          </cell>
          <cell r="C3187" t="str">
            <v>Colocación De Mosaicos De 30X30 (Mo)</v>
          </cell>
          <cell r="D3187" t="str">
            <v>m2</v>
          </cell>
          <cell r="E3187">
            <v>10</v>
          </cell>
          <cell r="G3187">
            <v>802.67548326233759</v>
          </cell>
          <cell r="H3187">
            <v>44044</v>
          </cell>
          <cell r="I3187" t="str">
            <v>11 PISOS</v>
          </cell>
        </row>
        <row r="3188">
          <cell r="B3188" t="str">
            <v>I1004</v>
          </cell>
          <cell r="C3188" t="str">
            <v>Oficial</v>
          </cell>
          <cell r="D3188" t="str">
            <v>hs</v>
          </cell>
          <cell r="E3188">
            <v>0.8</v>
          </cell>
          <cell r="F3188">
            <v>534.76377932467528</v>
          </cell>
          <cell r="G3188">
            <v>427.81102345974023</v>
          </cell>
          <cell r="H3188">
            <v>44044</v>
          </cell>
          <cell r="I3188" t="str">
            <v>ejecuta 10 m2 en 8 hs</v>
          </cell>
        </row>
        <row r="3189">
          <cell r="B3189" t="str">
            <v>I1005</v>
          </cell>
          <cell r="C3189" t="str">
            <v>Ayudante</v>
          </cell>
          <cell r="D3189" t="str">
            <v>hs</v>
          </cell>
          <cell r="E3189">
            <v>0.8</v>
          </cell>
          <cell r="F3189">
            <v>468.58057475324659</v>
          </cell>
          <cell r="G3189">
            <v>374.86445980259731</v>
          </cell>
          <cell r="H3189">
            <v>44044</v>
          </cell>
        </row>
        <row r="3191">
          <cell r="A3191" t="str">
            <v>T1535</v>
          </cell>
          <cell r="C3191" t="str">
            <v>Mosaicos Cementicios De 0,30 Mts X 0,30 Mts (Botoners Amarillos - Precaución)</v>
          </cell>
          <cell r="D3191" t="str">
            <v>m2</v>
          </cell>
          <cell r="G3191">
            <v>1491.8212697623376</v>
          </cell>
          <cell r="H3191">
            <v>44044</v>
          </cell>
          <cell r="I3191" t="str">
            <v>11 PISOS</v>
          </cell>
        </row>
        <row r="3192">
          <cell r="B3192" t="str">
            <v>I1492</v>
          </cell>
          <cell r="C3192" t="str">
            <v>Mosaico 40X40  Haptico Amarillo</v>
          </cell>
          <cell r="D3192" t="str">
            <v>m2</v>
          </cell>
          <cell r="E3192">
            <v>1.03</v>
          </cell>
          <cell r="F3192">
            <v>437.19009999999997</v>
          </cell>
          <cell r="G3192">
            <v>450.30580299999997</v>
          </cell>
          <cell r="H3192">
            <v>44044</v>
          </cell>
        </row>
        <row r="3193">
          <cell r="B3193" t="str">
            <v>T1015</v>
          </cell>
          <cell r="C3193" t="str">
            <v xml:space="preserve"> Mortero Mhmr 1/4:1:4 (Mat)</v>
          </cell>
          <cell r="D3193" t="str">
            <v>m3</v>
          </cell>
          <cell r="E3193">
            <v>0.05</v>
          </cell>
          <cell r="F3193">
            <v>4776.7996700000003</v>
          </cell>
          <cell r="G3193">
            <v>238.83998350000002</v>
          </cell>
          <cell r="H3193">
            <v>44044</v>
          </cell>
        </row>
        <row r="3194">
          <cell r="B3194" t="str">
            <v>T1534</v>
          </cell>
          <cell r="C3194" t="str">
            <v>Colocación De Mosaicos De 30X30 (Mo)</v>
          </cell>
          <cell r="D3194" t="str">
            <v>m2</v>
          </cell>
          <cell r="E3194">
            <v>1</v>
          </cell>
          <cell r="F3194">
            <v>802.67548326233759</v>
          </cell>
          <cell r="G3194">
            <v>802.67548326233759</v>
          </cell>
          <cell r="H3194">
            <v>44044</v>
          </cell>
        </row>
        <row r="3196">
          <cell r="A3196" t="str">
            <v>T1536</v>
          </cell>
          <cell r="C3196" t="str">
            <v>Mosaicos Cementicios De 0,30 Mts X 0,30 Mts (Liso Gris)</v>
          </cell>
          <cell r="D3196" t="str">
            <v>m2</v>
          </cell>
          <cell r="G3196">
            <v>1462.8790937623376</v>
          </cell>
          <cell r="H3196">
            <v>44044</v>
          </cell>
          <cell r="I3196" t="str">
            <v>11 PISOS</v>
          </cell>
        </row>
        <row r="3197">
          <cell r="B3197" t="str">
            <v>I1050</v>
          </cell>
          <cell r="C3197" t="str">
            <v>Mosaico Cementicio 40 X 40 Liso</v>
          </cell>
          <cell r="D3197" t="str">
            <v>m2</v>
          </cell>
          <cell r="E3197">
            <v>1.03</v>
          </cell>
          <cell r="F3197">
            <v>409.09089999999998</v>
          </cell>
          <cell r="G3197">
            <v>421.36362700000001</v>
          </cell>
          <cell r="H3197">
            <v>44044</v>
          </cell>
        </row>
        <row r="3198">
          <cell r="B3198" t="str">
            <v>T1015</v>
          </cell>
          <cell r="C3198" t="str">
            <v xml:space="preserve"> Mortero Mhmr 1/4:1:4 (Mat)</v>
          </cell>
          <cell r="D3198" t="str">
            <v>m3</v>
          </cell>
          <cell r="E3198">
            <v>0.05</v>
          </cell>
          <cell r="F3198">
            <v>4776.7996700000003</v>
          </cell>
          <cell r="G3198">
            <v>238.83998350000002</v>
          </cell>
          <cell r="H3198">
            <v>44044</v>
          </cell>
        </row>
        <row r="3199">
          <cell r="B3199" t="str">
            <v>T1534</v>
          </cell>
          <cell r="C3199" t="str">
            <v>Colocación De Mosaicos De 30X30 (Mo)</v>
          </cell>
          <cell r="D3199" t="str">
            <v>m2</v>
          </cell>
          <cell r="E3199">
            <v>1</v>
          </cell>
          <cell r="F3199">
            <v>802.67548326233759</v>
          </cell>
          <cell r="G3199">
            <v>802.67548326233759</v>
          </cell>
          <cell r="H3199">
            <v>44044</v>
          </cell>
        </row>
        <row r="3201">
          <cell r="A3201" t="str">
            <v>T1537</v>
          </cell>
          <cell r="C3201" t="str">
            <v>Mosaicos Cementicios De 0,40 Mts X 0,40 Mts (Bastones Grises - Guía Ciego)</v>
          </cell>
          <cell r="D3201" t="str">
            <v>m2</v>
          </cell>
          <cell r="G3201">
            <v>1491.8212697623376</v>
          </cell>
          <cell r="H3201">
            <v>44044</v>
          </cell>
          <cell r="I3201" t="str">
            <v>11 PISOS</v>
          </cell>
        </row>
        <row r="3202">
          <cell r="B3202" t="str">
            <v>I1492</v>
          </cell>
          <cell r="C3202" t="str">
            <v>Mosaico 40X40  Haptico Amarillo</v>
          </cell>
          <cell r="D3202" t="str">
            <v>m2</v>
          </cell>
          <cell r="E3202">
            <v>1.03</v>
          </cell>
          <cell r="F3202">
            <v>437.19009999999997</v>
          </cell>
          <cell r="G3202">
            <v>450.30580299999997</v>
          </cell>
          <cell r="H3202">
            <v>44044</v>
          </cell>
        </row>
        <row r="3203">
          <cell r="B3203" t="str">
            <v>T1015</v>
          </cell>
          <cell r="C3203" t="str">
            <v xml:space="preserve"> Mortero Mhmr 1/4:1:4 (Mat)</v>
          </cell>
          <cell r="D3203" t="str">
            <v>m3</v>
          </cell>
          <cell r="E3203">
            <v>0.05</v>
          </cell>
          <cell r="F3203">
            <v>4776.7996700000003</v>
          </cell>
          <cell r="G3203">
            <v>238.83998350000002</v>
          </cell>
          <cell r="H3203">
            <v>44044</v>
          </cell>
        </row>
        <row r="3204">
          <cell r="B3204" t="str">
            <v>T1534</v>
          </cell>
          <cell r="C3204" t="str">
            <v>Colocación De Mosaicos De 30X30 (Mo)</v>
          </cell>
          <cell r="D3204" t="str">
            <v>m2</v>
          </cell>
          <cell r="E3204">
            <v>1</v>
          </cell>
          <cell r="F3204">
            <v>802.67548326233759</v>
          </cell>
          <cell r="G3204">
            <v>802.67548326233759</v>
          </cell>
          <cell r="H3204">
            <v>44044</v>
          </cell>
        </row>
        <row r="3206">
          <cell r="A3206" t="str">
            <v>T1538</v>
          </cell>
          <cell r="C3206" t="str">
            <v>Desague Pvc 63 Mm En Anden</v>
          </cell>
          <cell r="D3206" t="str">
            <v>ml</v>
          </cell>
          <cell r="E3206">
            <v>30</v>
          </cell>
          <cell r="G3206">
            <v>592.82205399844145</v>
          </cell>
          <cell r="H3206">
            <v>44044</v>
          </cell>
          <cell r="I3206" t="str">
            <v>23.2 DESAGUES CLOACALES</v>
          </cell>
        </row>
        <row r="3207">
          <cell r="B3207" t="str">
            <v>I1136</v>
          </cell>
          <cell r="C3207" t="str">
            <v>Cano Pvc 63X4 Mts (3,2) Aprob.Cloacal Iram</v>
          </cell>
          <cell r="D3207" t="str">
            <v>u</v>
          </cell>
          <cell r="E3207">
            <v>0.25</v>
          </cell>
          <cell r="F3207">
            <v>726.44629999999995</v>
          </cell>
          <cell r="G3207">
            <v>181.61157499999999</v>
          </cell>
          <cell r="H3207">
            <v>44044</v>
          </cell>
        </row>
        <row r="3208">
          <cell r="B3208" t="str">
            <v>I1546</v>
          </cell>
          <cell r="C3208" t="str">
            <v>Grampa Omega 3 Pulgadas Galvanizada</v>
          </cell>
          <cell r="D3208" t="str">
            <v>u</v>
          </cell>
          <cell r="E3208">
            <v>1</v>
          </cell>
          <cell r="F3208">
            <v>31.405000000000001</v>
          </cell>
          <cell r="G3208">
            <v>31.405000000000001</v>
          </cell>
          <cell r="H3208">
            <v>44044</v>
          </cell>
        </row>
        <row r="3209">
          <cell r="B3209" t="str">
            <v>I1193</v>
          </cell>
          <cell r="C3209" t="str">
            <v>Tacos De Nylon De 8 Mm</v>
          </cell>
          <cell r="D3209" t="str">
            <v>u</v>
          </cell>
          <cell r="E3209">
            <v>2</v>
          </cell>
          <cell r="F3209">
            <v>0.55369999999999997</v>
          </cell>
          <cell r="G3209">
            <v>1.1073999999999999</v>
          </cell>
          <cell r="H3209">
            <v>44044</v>
          </cell>
        </row>
        <row r="3210">
          <cell r="B3210" t="str">
            <v>I1194</v>
          </cell>
          <cell r="C3210" t="str">
            <v>Tornillo De 40 Mm Para Taco De 8</v>
          </cell>
          <cell r="D3210" t="str">
            <v>u</v>
          </cell>
          <cell r="E3210">
            <v>2</v>
          </cell>
          <cell r="F3210">
            <v>2.4710999999999999</v>
          </cell>
          <cell r="G3210">
            <v>4.9421999999999997</v>
          </cell>
          <cell r="H3210">
            <v>44044</v>
          </cell>
        </row>
        <row r="3211">
          <cell r="B3211" t="str">
            <v>I1069</v>
          </cell>
          <cell r="C3211" t="str">
            <v>Oficial Sanitarista, Gasista</v>
          </cell>
          <cell r="D3211" t="str">
            <v>hs</v>
          </cell>
          <cell r="E3211">
            <v>0.26666666666666666</v>
          </cell>
          <cell r="F3211">
            <v>792.42979906493497</v>
          </cell>
          <cell r="G3211">
            <v>211.31461308398266</v>
          </cell>
          <cell r="H3211">
            <v>44044</v>
          </cell>
          <cell r="I3211" t="str">
            <v>ejecuta 30 ml en 8 hs</v>
          </cell>
        </row>
        <row r="3212">
          <cell r="B3212" t="str">
            <v>I1070</v>
          </cell>
          <cell r="C3212" t="str">
            <v>Ayudante Sanitarista, Gasista</v>
          </cell>
          <cell r="D3212" t="str">
            <v>hs</v>
          </cell>
          <cell r="E3212">
            <v>0.26666666666666666</v>
          </cell>
          <cell r="F3212">
            <v>609.15474717922052</v>
          </cell>
          <cell r="G3212">
            <v>162.4412659144588</v>
          </cell>
          <cell r="H3212">
            <v>44044</v>
          </cell>
        </row>
        <row r="3214">
          <cell r="A3214" t="str">
            <v>T1539</v>
          </cell>
          <cell r="C3214" t="str">
            <v>Desague Pvc 110 Mm En Anden</v>
          </cell>
          <cell r="D3214" t="str">
            <v>ml</v>
          </cell>
          <cell r="E3214">
            <v>24</v>
          </cell>
          <cell r="G3214">
            <v>849.03784874805183</v>
          </cell>
          <cell r="H3214">
            <v>44044</v>
          </cell>
          <cell r="I3214" t="str">
            <v>23.2 DESAGUES CLOACALES</v>
          </cell>
        </row>
        <row r="3215">
          <cell r="B3215" t="str">
            <v>I1137</v>
          </cell>
          <cell r="C3215" t="str">
            <v>Cano Pvc 110X4 Mts (3,2) Aprob.Cloacal Iram</v>
          </cell>
          <cell r="D3215" t="str">
            <v>u</v>
          </cell>
          <cell r="E3215">
            <v>0.25</v>
          </cell>
          <cell r="F3215">
            <v>1235.5372</v>
          </cell>
          <cell r="G3215">
            <v>308.8843</v>
          </cell>
          <cell r="H3215">
            <v>44044</v>
          </cell>
        </row>
        <row r="3216">
          <cell r="B3216" t="str">
            <v>I1547</v>
          </cell>
          <cell r="C3216" t="str">
            <v>Grampa Omega 4 Pulgadas Galvanizada</v>
          </cell>
          <cell r="D3216" t="str">
            <v>u</v>
          </cell>
          <cell r="E3216">
            <v>1</v>
          </cell>
          <cell r="F3216">
            <v>66.909099999999995</v>
          </cell>
          <cell r="G3216">
            <v>66.909099999999995</v>
          </cell>
          <cell r="H3216">
            <v>44044</v>
          </cell>
        </row>
        <row r="3217">
          <cell r="B3217" t="str">
            <v>I1193</v>
          </cell>
          <cell r="C3217" t="str">
            <v>Tacos De Nylon De 8 Mm</v>
          </cell>
          <cell r="D3217" t="str">
            <v>u</v>
          </cell>
          <cell r="E3217">
            <v>2</v>
          </cell>
          <cell r="F3217">
            <v>0.55369999999999997</v>
          </cell>
          <cell r="G3217">
            <v>1.1073999999999999</v>
          </cell>
          <cell r="H3217">
            <v>44044</v>
          </cell>
        </row>
        <row r="3218">
          <cell r="B3218" t="str">
            <v>I1194</v>
          </cell>
          <cell r="C3218" t="str">
            <v>Tornillo De 40 Mm Para Taco De 8</v>
          </cell>
          <cell r="D3218" t="str">
            <v>u</v>
          </cell>
          <cell r="E3218">
            <v>2</v>
          </cell>
          <cell r="F3218">
            <v>2.4710999999999999</v>
          </cell>
          <cell r="G3218">
            <v>4.9421999999999997</v>
          </cell>
          <cell r="H3218">
            <v>44044</v>
          </cell>
        </row>
        <row r="3219">
          <cell r="B3219" t="str">
            <v>I1069</v>
          </cell>
          <cell r="C3219" t="str">
            <v>Oficial Sanitarista, Gasista</v>
          </cell>
          <cell r="D3219" t="str">
            <v>hs</v>
          </cell>
          <cell r="E3219">
            <v>0.33333333333333331</v>
          </cell>
          <cell r="F3219">
            <v>792.42979906493497</v>
          </cell>
          <cell r="G3219">
            <v>264.14326635497832</v>
          </cell>
          <cell r="H3219">
            <v>44044</v>
          </cell>
          <cell r="I3219" t="str">
            <v>ejecuta 24 ml en 8 hs</v>
          </cell>
        </row>
        <row r="3220">
          <cell r="B3220" t="str">
            <v>I1070</v>
          </cell>
          <cell r="C3220" t="str">
            <v>Ayudante Sanitarista, Gasista</v>
          </cell>
          <cell r="D3220" t="str">
            <v>hs</v>
          </cell>
          <cell r="E3220">
            <v>0.33333333333333331</v>
          </cell>
          <cell r="F3220">
            <v>609.15474717922052</v>
          </cell>
          <cell r="G3220">
            <v>203.05158239307349</v>
          </cell>
          <cell r="H3220">
            <v>44044</v>
          </cell>
        </row>
        <row r="3222">
          <cell r="A3222" t="str">
            <v>T1540</v>
          </cell>
          <cell r="C3222" t="str">
            <v>Boca De Acceso 20 X 20</v>
          </cell>
          <cell r="D3222" t="str">
            <v>u</v>
          </cell>
          <cell r="E3222">
            <v>6</v>
          </cell>
          <cell r="G3222">
            <v>3589.5231949922072</v>
          </cell>
          <cell r="H3222">
            <v>44044</v>
          </cell>
          <cell r="I3222" t="str">
            <v>23.2 DESAGUES CLOACALES</v>
          </cell>
        </row>
        <row r="3223">
          <cell r="B3223" t="str">
            <v>I1152</v>
          </cell>
          <cell r="C3223" t="str">
            <v>Boca Acceso Pvc Ent-Sal 110 Tapa 20X20</v>
          </cell>
          <cell r="D3223" t="str">
            <v>u</v>
          </cell>
          <cell r="E3223">
            <v>1</v>
          </cell>
          <cell r="F3223">
            <v>1720.7438</v>
          </cell>
          <cell r="G3223">
            <v>1720.7438</v>
          </cell>
          <cell r="H3223">
            <v>44044</v>
          </cell>
        </row>
        <row r="3224">
          <cell r="B3224" t="str">
            <v>I1069</v>
          </cell>
          <cell r="C3224" t="str">
            <v>Oficial Sanitarista, Gasista</v>
          </cell>
          <cell r="D3224" t="str">
            <v>hs</v>
          </cell>
          <cell r="E3224">
            <v>1.3333333333333333</v>
          </cell>
          <cell r="F3224">
            <v>792.42979906493497</v>
          </cell>
          <cell r="G3224">
            <v>1056.5730654199133</v>
          </cell>
          <cell r="H3224">
            <v>44044</v>
          </cell>
          <cell r="I3224" t="str">
            <v>ejecuta 6 u en 8 hs</v>
          </cell>
        </row>
        <row r="3225">
          <cell r="B3225" t="str">
            <v>I1070</v>
          </cell>
          <cell r="C3225" t="str">
            <v>Ayudante Sanitarista, Gasista</v>
          </cell>
          <cell r="D3225" t="str">
            <v>hs</v>
          </cell>
          <cell r="E3225">
            <v>1.3333333333333333</v>
          </cell>
          <cell r="F3225">
            <v>609.15474717922052</v>
          </cell>
          <cell r="G3225">
            <v>812.20632957229395</v>
          </cell>
          <cell r="H3225">
            <v>44044</v>
          </cell>
        </row>
        <row r="3227">
          <cell r="A3227" t="str">
            <v>T1541</v>
          </cell>
          <cell r="C3227" t="str">
            <v>Rejillas De Acero Galvanizado De 15 Cm De Ancho</v>
          </cell>
          <cell r="D3227" t="str">
            <v>ml</v>
          </cell>
          <cell r="E3227">
            <v>10</v>
          </cell>
          <cell r="G3227">
            <v>3673.6478369953247</v>
          </cell>
          <cell r="H3227">
            <v>44044</v>
          </cell>
          <cell r="I3227" t="str">
            <v>23.3 DESAGUES PLUVIALES</v>
          </cell>
        </row>
        <row r="3228">
          <cell r="B3228" t="str">
            <v>I1548</v>
          </cell>
          <cell r="C3228" t="str">
            <v>Rejilla De Acero Galvanizada Ancho 15 Cm Con Marco</v>
          </cell>
          <cell r="D3228" t="str">
            <v>ml</v>
          </cell>
          <cell r="E3228">
            <v>1</v>
          </cell>
          <cell r="F3228">
            <v>2552.3802000000001</v>
          </cell>
          <cell r="G3228">
            <v>2552.3802000000001</v>
          </cell>
          <cell r="H3228">
            <v>44044</v>
          </cell>
        </row>
        <row r="3229">
          <cell r="B3229" t="str">
            <v>I1069</v>
          </cell>
          <cell r="C3229" t="str">
            <v>Oficial Sanitarista, Gasista</v>
          </cell>
          <cell r="D3229" t="str">
            <v>hs</v>
          </cell>
          <cell r="E3229">
            <v>0.8</v>
          </cell>
          <cell r="F3229">
            <v>792.42979906493497</v>
          </cell>
          <cell r="G3229">
            <v>633.94383925194802</v>
          </cell>
          <cell r="H3229">
            <v>44044</v>
          </cell>
          <cell r="I3229" t="str">
            <v>ejecuta 10 ml en 8 hs</v>
          </cell>
        </row>
        <row r="3230">
          <cell r="B3230" t="str">
            <v>I1070</v>
          </cell>
          <cell r="C3230" t="str">
            <v>Ayudante Sanitarista, Gasista</v>
          </cell>
          <cell r="D3230" t="str">
            <v>hs</v>
          </cell>
          <cell r="E3230">
            <v>0.8</v>
          </cell>
          <cell r="F3230">
            <v>609.15474717922052</v>
          </cell>
          <cell r="G3230">
            <v>487.32379774337642</v>
          </cell>
          <cell r="H3230">
            <v>44044</v>
          </cell>
        </row>
        <row r="3232">
          <cell r="A3232" t="str">
            <v>T1542</v>
          </cell>
          <cell r="C3232" t="str">
            <v>Rejillas De Acero Inoxidable De 15X15</v>
          </cell>
          <cell r="D3232" t="str">
            <v>u</v>
          </cell>
          <cell r="E3232">
            <v>10</v>
          </cell>
          <cell r="G3232">
            <v>1372.9453369953244</v>
          </cell>
          <cell r="H3232">
            <v>44044</v>
          </cell>
          <cell r="I3232" t="str">
            <v>23.3 DESAGUES PLUVIALES</v>
          </cell>
        </row>
        <row r="3233">
          <cell r="B3233" t="str">
            <v>I1549</v>
          </cell>
          <cell r="C3233" t="str">
            <v>Rejilla De Acero Inoxidable De 15 X 15 Cm</v>
          </cell>
          <cell r="D3233" t="str">
            <v>ml</v>
          </cell>
          <cell r="E3233">
            <v>1</v>
          </cell>
          <cell r="F3233">
            <v>251.67769999999999</v>
          </cell>
          <cell r="G3233">
            <v>251.67769999999999</v>
          </cell>
          <cell r="H3233">
            <v>44044</v>
          </cell>
        </row>
        <row r="3234">
          <cell r="B3234" t="str">
            <v>I1069</v>
          </cell>
          <cell r="C3234" t="str">
            <v>Oficial Sanitarista, Gasista</v>
          </cell>
          <cell r="D3234" t="str">
            <v>hs</v>
          </cell>
          <cell r="E3234">
            <v>0.8</v>
          </cell>
          <cell r="F3234">
            <v>792.42979906493497</v>
          </cell>
          <cell r="G3234">
            <v>633.94383925194802</v>
          </cell>
          <cell r="H3234">
            <v>44044</v>
          </cell>
          <cell r="I3234" t="str">
            <v>ejecuta 10 u en 8 hs</v>
          </cell>
        </row>
        <row r="3235">
          <cell r="B3235" t="str">
            <v>I1070</v>
          </cell>
          <cell r="C3235" t="str">
            <v>Ayudante Sanitarista, Gasista</v>
          </cell>
          <cell r="D3235" t="str">
            <v>hs</v>
          </cell>
          <cell r="E3235">
            <v>0.8</v>
          </cell>
          <cell r="F3235">
            <v>609.15474717922052</v>
          </cell>
          <cell r="G3235">
            <v>487.32379774337642</v>
          </cell>
          <cell r="H3235">
            <v>44044</v>
          </cell>
        </row>
        <row r="3237">
          <cell r="A3237" t="str">
            <v>T1543</v>
          </cell>
          <cell r="C3237" t="str">
            <v>Tanque De Reserva De Acero Inoxidable - Capacidad 1000 Lts En Subsuelo</v>
          </cell>
          <cell r="D3237" t="str">
            <v>u</v>
          </cell>
          <cell r="E3237">
            <v>2</v>
          </cell>
          <cell r="G3237">
            <v>18068.321684976625</v>
          </cell>
          <cell r="H3237">
            <v>44044</v>
          </cell>
          <cell r="I3237" t="str">
            <v>23.1 AGUA FRIA Y CALIENTE</v>
          </cell>
        </row>
        <row r="3238">
          <cell r="B3238" t="str">
            <v>I1550</v>
          </cell>
          <cell r="C3238" t="str">
            <v>Tanque De Acero Inoxidable De 1000 Litros</v>
          </cell>
          <cell r="D3238" t="str">
            <v>u</v>
          </cell>
          <cell r="E3238">
            <v>1</v>
          </cell>
          <cell r="F3238">
            <v>12075.2066</v>
          </cell>
          <cell r="G3238">
            <v>12075.2066</v>
          </cell>
          <cell r="H3238">
            <v>44044</v>
          </cell>
        </row>
        <row r="3239">
          <cell r="B3239" t="str">
            <v>I1551</v>
          </cell>
          <cell r="C3239" t="str">
            <v>Flotante Mecánico De Tanque</v>
          </cell>
          <cell r="D3239" t="str">
            <v>u</v>
          </cell>
          <cell r="E3239">
            <v>1</v>
          </cell>
          <cell r="F3239">
            <v>386.77690000000001</v>
          </cell>
          <cell r="G3239">
            <v>386.77690000000001</v>
          </cell>
          <cell r="H3239">
            <v>44044</v>
          </cell>
        </row>
        <row r="3240">
          <cell r="B3240" t="str">
            <v>I1069</v>
          </cell>
          <cell r="C3240" t="str">
            <v>Oficial Sanitarista, Gasista</v>
          </cell>
          <cell r="D3240" t="str">
            <v>hs</v>
          </cell>
          <cell r="E3240">
            <v>4</v>
          </cell>
          <cell r="F3240">
            <v>792.42979906493497</v>
          </cell>
          <cell r="G3240">
            <v>3169.7191962597399</v>
          </cell>
          <cell r="H3240">
            <v>44044</v>
          </cell>
          <cell r="I3240" t="str">
            <v>ejecuta 2 u en 8 hs</v>
          </cell>
        </row>
        <row r="3241">
          <cell r="B3241" t="str">
            <v>I1070</v>
          </cell>
          <cell r="C3241" t="str">
            <v>Ayudante Sanitarista, Gasista</v>
          </cell>
          <cell r="D3241" t="str">
            <v>hs</v>
          </cell>
          <cell r="E3241">
            <v>4</v>
          </cell>
          <cell r="F3241">
            <v>609.15474717922052</v>
          </cell>
          <cell r="G3241">
            <v>2436.6189887168821</v>
          </cell>
          <cell r="H3241">
            <v>44044</v>
          </cell>
        </row>
        <row r="3243">
          <cell r="A3243" t="str">
            <v>T1544</v>
          </cell>
          <cell r="C3243" t="str">
            <v>Baranda Estación 3 Tubos Y 1 Soporte Cada 3 Ml (Mat)</v>
          </cell>
          <cell r="D3243" t="str">
            <v>ml</v>
          </cell>
          <cell r="G3243">
            <v>13062.884121749998</v>
          </cell>
          <cell r="H3243">
            <v>43958.588807870372</v>
          </cell>
          <cell r="I3243" t="str">
            <v>19 HERRERÍA</v>
          </cell>
        </row>
        <row r="3244">
          <cell r="B3244" t="str">
            <v>I1552</v>
          </cell>
          <cell r="C3244" t="str">
            <v>Caño De Acero Inoxidable De 2" Esp 2,5 Mm (3,10 Kg/Ml)</v>
          </cell>
          <cell r="D3244" t="str">
            <v>ml</v>
          </cell>
          <cell r="E3244">
            <v>3</v>
          </cell>
          <cell r="F3244">
            <v>3297.5207</v>
          </cell>
          <cell r="G3244">
            <v>9892.5620999999992</v>
          </cell>
          <cell r="H3244">
            <v>44044</v>
          </cell>
          <cell r="I3244" t="str">
            <v>3 TUBOS POR ML</v>
          </cell>
        </row>
        <row r="3245">
          <cell r="B3245" t="str">
            <v>I1554</v>
          </cell>
          <cell r="C3245" t="str">
            <v>Chapa Lisa Esp. 1/2" (98,13 Kg/M2)</v>
          </cell>
          <cell r="D3245" t="str">
            <v>kg</v>
          </cell>
          <cell r="E3245">
            <v>5</v>
          </cell>
          <cell r="F3245">
            <v>118.1818</v>
          </cell>
          <cell r="G3245">
            <v>590.90899999999999</v>
          </cell>
          <cell r="H3245">
            <v>44044</v>
          </cell>
          <cell r="I3245">
            <v>4.9064999999999994</v>
          </cell>
        </row>
        <row r="3246">
          <cell r="B3246" t="str">
            <v>I1340</v>
          </cell>
          <cell r="C3246" t="str">
            <v>Esmalte Sintético X 4 Litros</v>
          </cell>
          <cell r="D3246" t="str">
            <v>u</v>
          </cell>
          <cell r="E3246">
            <v>2.2499999999999999E-2</v>
          </cell>
          <cell r="F3246">
            <v>1673.5536999999999</v>
          </cell>
          <cell r="G3246">
            <v>37.65495825</v>
          </cell>
          <cell r="H3246">
            <v>44044</v>
          </cell>
          <cell r="I3246" t="str">
            <v>sup = 0,15 x 1 x 2 = 0,3 m2, 0,3 lts/m2</v>
          </cell>
        </row>
        <row r="3247">
          <cell r="B3247" t="str">
            <v>I1341</v>
          </cell>
          <cell r="C3247" t="str">
            <v>Aguarras X 18 Litros</v>
          </cell>
          <cell r="D3247" t="str">
            <v>u</v>
          </cell>
          <cell r="E3247">
            <v>2.2499999999999999E-2</v>
          </cell>
          <cell r="F3247">
            <v>2360.3305999999998</v>
          </cell>
          <cell r="G3247">
            <v>53.107438499999994</v>
          </cell>
          <cell r="H3247">
            <v>44044</v>
          </cell>
        </row>
        <row r="3248">
          <cell r="B3248" t="str">
            <v>I1507</v>
          </cell>
          <cell r="C3248" t="str">
            <v>Fabricación De Estructuras Metálicas En Taller Pintado</v>
          </cell>
          <cell r="D3248" t="str">
            <v>kg</v>
          </cell>
          <cell r="E3248">
            <v>14.3</v>
          </cell>
          <cell r="F3248">
            <v>169.79375000000002</v>
          </cell>
          <cell r="G3248">
            <v>2428.0506250000003</v>
          </cell>
          <cell r="H3248">
            <v>44062</v>
          </cell>
        </row>
        <row r="3249">
          <cell r="B3249" t="str">
            <v>I1578</v>
          </cell>
          <cell r="C3249" t="str">
            <v xml:space="preserve">Anclajes Hiliti </v>
          </cell>
          <cell r="D3249" t="str">
            <v>u</v>
          </cell>
          <cell r="E3249">
            <v>1.3333333333333333</v>
          </cell>
          <cell r="F3249">
            <v>45.45</v>
          </cell>
          <cell r="G3249">
            <v>60.6</v>
          </cell>
          <cell r="H3249">
            <v>43958.588807870372</v>
          </cell>
          <cell r="I3249" t="str">
            <v>4 anclajes cada 3 ml</v>
          </cell>
        </row>
        <row r="3251">
          <cell r="A3251" t="str">
            <v>T1545</v>
          </cell>
          <cell r="C3251" t="str">
            <v>Baranda Estación 4 Tubos Y 1 Soporte Cada 3 Ml (Mat)</v>
          </cell>
          <cell r="D3251" t="str">
            <v>ml</v>
          </cell>
          <cell r="G3251">
            <v>17939.517261749999</v>
          </cell>
          <cell r="H3251">
            <v>43958.588807870372</v>
          </cell>
          <cell r="I3251" t="str">
            <v>19 HERRERÍA</v>
          </cell>
        </row>
        <row r="3252">
          <cell r="B3252" t="str">
            <v>I1552</v>
          </cell>
          <cell r="C3252" t="str">
            <v>Caño De Acero Inoxidable De 2" Esp 2,5 Mm (3,10 Kg/Ml)</v>
          </cell>
          <cell r="D3252" t="str">
            <v>ml</v>
          </cell>
          <cell r="E3252">
            <v>4.2</v>
          </cell>
          <cell r="F3252">
            <v>3297.5207</v>
          </cell>
          <cell r="G3252">
            <v>13849.586940000001</v>
          </cell>
          <cell r="H3252">
            <v>44044</v>
          </cell>
          <cell r="I3252" t="str">
            <v>4 TUBOS POR ML</v>
          </cell>
        </row>
        <row r="3253">
          <cell r="B3253" t="str">
            <v>I1554</v>
          </cell>
          <cell r="C3253" t="str">
            <v>Chapa Lisa Esp. 1/2" (98,13 Kg/M2)</v>
          </cell>
          <cell r="D3253" t="str">
            <v>kg</v>
          </cell>
          <cell r="E3253">
            <v>6</v>
          </cell>
          <cell r="F3253">
            <v>118.1818</v>
          </cell>
          <cell r="G3253">
            <v>709.09079999999994</v>
          </cell>
          <cell r="H3253">
            <v>44044</v>
          </cell>
          <cell r="I3253">
            <v>4.9064999999999994</v>
          </cell>
        </row>
        <row r="3254">
          <cell r="B3254" t="str">
            <v>I1340</v>
          </cell>
          <cell r="C3254" t="str">
            <v>Esmalte Sintético X 4 Litros</v>
          </cell>
          <cell r="D3254" t="str">
            <v>u</v>
          </cell>
          <cell r="E3254">
            <v>2.2499999999999999E-2</v>
          </cell>
          <cell r="F3254">
            <v>1673.5536999999999</v>
          </cell>
          <cell r="G3254">
            <v>37.65495825</v>
          </cell>
          <cell r="H3254">
            <v>44044</v>
          </cell>
          <cell r="I3254" t="str">
            <v>sup = 0,15 x 1 x 2 = 0,3 m2, 0,3 lts/m2</v>
          </cell>
        </row>
        <row r="3255">
          <cell r="B3255" t="str">
            <v>I1341</v>
          </cell>
          <cell r="C3255" t="str">
            <v>Aguarras X 18 Litros</v>
          </cell>
          <cell r="D3255" t="str">
            <v>u</v>
          </cell>
          <cell r="E3255">
            <v>2.2499999999999999E-2</v>
          </cell>
          <cell r="F3255">
            <v>2360.3305999999998</v>
          </cell>
          <cell r="G3255">
            <v>53.107438499999994</v>
          </cell>
          <cell r="H3255">
            <v>44044</v>
          </cell>
        </row>
        <row r="3256">
          <cell r="B3256" t="str">
            <v>I1507</v>
          </cell>
          <cell r="C3256" t="str">
            <v>Fabricación De Estructuras Metálicas En Taller Pintado</v>
          </cell>
          <cell r="D3256" t="str">
            <v>kg</v>
          </cell>
          <cell r="E3256">
            <v>19.020000000000003</v>
          </cell>
          <cell r="F3256">
            <v>169.79375000000002</v>
          </cell>
          <cell r="G3256">
            <v>3229.4771250000008</v>
          </cell>
          <cell r="H3256">
            <v>44062</v>
          </cell>
        </row>
        <row r="3257">
          <cell r="B3257" t="str">
            <v>I1578</v>
          </cell>
          <cell r="C3257" t="str">
            <v xml:space="preserve">Anclajes Hiliti </v>
          </cell>
          <cell r="D3257" t="str">
            <v>u</v>
          </cell>
          <cell r="E3257">
            <v>1.3333333333333333</v>
          </cell>
          <cell r="F3257">
            <v>45.45</v>
          </cell>
          <cell r="G3257">
            <v>60.6</v>
          </cell>
          <cell r="H3257">
            <v>43958.588807870372</v>
          </cell>
          <cell r="I3257" t="str">
            <v>4 anclajes cada 3 ml</v>
          </cell>
        </row>
        <row r="3259">
          <cell r="A3259" t="str">
            <v>T1546</v>
          </cell>
          <cell r="C3259" t="str">
            <v>Colocación De Soportes De Barandas De Estación</v>
          </cell>
          <cell r="D3259" t="str">
            <v>u</v>
          </cell>
          <cell r="E3259">
            <v>20</v>
          </cell>
          <cell r="G3259">
            <v>413.43694163116879</v>
          </cell>
          <cell r="H3259">
            <v>44044</v>
          </cell>
          <cell r="I3259" t="str">
            <v>19 HERRERÍA</v>
          </cell>
        </row>
        <row r="3260">
          <cell r="B3260" t="str">
            <v>I1193</v>
          </cell>
          <cell r="C3260" t="str">
            <v>Tacos De Nylon De 8 Mm</v>
          </cell>
          <cell r="D3260" t="str">
            <v>u</v>
          </cell>
          <cell r="E3260">
            <v>4</v>
          </cell>
          <cell r="F3260">
            <v>0.55369999999999997</v>
          </cell>
          <cell r="G3260">
            <v>2.2147999999999999</v>
          </cell>
          <cell r="H3260">
            <v>44044</v>
          </cell>
        </row>
        <row r="3261">
          <cell r="B3261" t="str">
            <v>I1194</v>
          </cell>
          <cell r="C3261" t="str">
            <v>Tornillo De 40 Mm Para Taco De 8</v>
          </cell>
          <cell r="D3261" t="str">
            <v>u</v>
          </cell>
          <cell r="E3261">
            <v>4</v>
          </cell>
          <cell r="F3261">
            <v>2.4710999999999999</v>
          </cell>
          <cell r="G3261">
            <v>9.8843999999999994</v>
          </cell>
          <cell r="H3261">
            <v>44044</v>
          </cell>
        </row>
        <row r="3262">
          <cell r="B3262" t="str">
            <v>I1004</v>
          </cell>
          <cell r="C3262" t="str">
            <v>Oficial</v>
          </cell>
          <cell r="D3262" t="str">
            <v>hs</v>
          </cell>
          <cell r="E3262">
            <v>0.4</v>
          </cell>
          <cell r="F3262">
            <v>534.76377932467528</v>
          </cell>
          <cell r="G3262">
            <v>213.90551172987011</v>
          </cell>
          <cell r="H3262">
            <v>44044</v>
          </cell>
          <cell r="I3262" t="str">
            <v>ejecuta 20 u en 8 hs</v>
          </cell>
        </row>
        <row r="3263">
          <cell r="B3263" t="str">
            <v>I1005</v>
          </cell>
          <cell r="C3263" t="str">
            <v>Ayudante</v>
          </cell>
          <cell r="D3263" t="str">
            <v>hs</v>
          </cell>
          <cell r="E3263">
            <v>0.4</v>
          </cell>
          <cell r="F3263">
            <v>468.58057475324659</v>
          </cell>
          <cell r="G3263">
            <v>187.43222990129865</v>
          </cell>
          <cell r="H3263">
            <v>44044</v>
          </cell>
        </row>
        <row r="3265">
          <cell r="A3265" t="str">
            <v>T1547</v>
          </cell>
          <cell r="C3265" t="str">
            <v>Baranda Simple De Acero Inoxidable 3 Tubos De 2" Y Soportes Verticales</v>
          </cell>
          <cell r="D3265" t="str">
            <v>ml</v>
          </cell>
          <cell r="E3265">
            <v>20</v>
          </cell>
          <cell r="G3265">
            <v>14204.040789704977</v>
          </cell>
          <cell r="H3265">
            <v>43958.588807870372</v>
          </cell>
          <cell r="I3265" t="str">
            <v>19 HERRERÍA</v>
          </cell>
        </row>
        <row r="3266">
          <cell r="B3266" t="str">
            <v>T1544</v>
          </cell>
          <cell r="C3266" t="str">
            <v>Baranda Estación 3 Tubos Y 1 Soporte Cada 3 Ml (Mat)</v>
          </cell>
          <cell r="D3266" t="str">
            <v>ml</v>
          </cell>
          <cell r="E3266">
            <v>1</v>
          </cell>
          <cell r="F3266">
            <v>13062.884121749998</v>
          </cell>
          <cell r="G3266">
            <v>13062.884121749998</v>
          </cell>
          <cell r="H3266">
            <v>43958.588807870372</v>
          </cell>
        </row>
        <row r="3267">
          <cell r="B3267" t="str">
            <v>T1546</v>
          </cell>
          <cell r="C3267" t="str">
            <v>Colocación De Soportes De Barandas De Estación</v>
          </cell>
          <cell r="D3267" t="str">
            <v>u</v>
          </cell>
          <cell r="E3267">
            <v>0.33333333333333331</v>
          </cell>
          <cell r="F3267">
            <v>413.43694163116879</v>
          </cell>
          <cell r="G3267">
            <v>137.81231387705625</v>
          </cell>
          <cell r="H3267">
            <v>44044</v>
          </cell>
        </row>
        <row r="3268">
          <cell r="B3268" t="str">
            <v>I1004</v>
          </cell>
          <cell r="C3268" t="str">
            <v>Oficial</v>
          </cell>
          <cell r="D3268" t="str">
            <v>hs</v>
          </cell>
          <cell r="E3268">
            <v>1</v>
          </cell>
          <cell r="F3268">
            <v>534.76377932467528</v>
          </cell>
          <cell r="G3268">
            <v>534.76377932467528</v>
          </cell>
          <cell r="H3268">
            <v>44044</v>
          </cell>
        </row>
        <row r="3269">
          <cell r="B3269" t="str">
            <v>I1005</v>
          </cell>
          <cell r="C3269" t="str">
            <v>Ayudante</v>
          </cell>
          <cell r="D3269" t="str">
            <v>hs</v>
          </cell>
          <cell r="E3269">
            <v>1</v>
          </cell>
          <cell r="F3269">
            <v>468.58057475324659</v>
          </cell>
          <cell r="G3269">
            <v>468.58057475324659</v>
          </cell>
          <cell r="H3269">
            <v>44044</v>
          </cell>
        </row>
        <row r="3271">
          <cell r="A3271" t="str">
            <v>T1548</v>
          </cell>
          <cell r="C3271" t="str">
            <v>Baranda Doble De Acero Inoxidable 4 Tubos De 2" Y Soportes Verticales</v>
          </cell>
          <cell r="D3271" t="str">
            <v>ml</v>
          </cell>
          <cell r="E3271">
            <v>20</v>
          </cell>
          <cell r="G3271">
            <v>19381.677235928357</v>
          </cell>
          <cell r="H3271">
            <v>43958.588807870372</v>
          </cell>
          <cell r="I3271" t="str">
            <v>19 HERRERÍA</v>
          </cell>
        </row>
        <row r="3272">
          <cell r="B3272" t="str">
            <v>T1545</v>
          </cell>
          <cell r="C3272" t="str">
            <v>Baranda Estación 4 Tubos Y 1 Soporte Cada 3 Ml (Mat)</v>
          </cell>
          <cell r="D3272" t="str">
            <v>ml</v>
          </cell>
          <cell r="E3272">
            <v>1</v>
          </cell>
          <cell r="F3272">
            <v>17939.517261749999</v>
          </cell>
          <cell r="G3272">
            <v>17939.517261749999</v>
          </cell>
          <cell r="H3272">
            <v>43958.588807870372</v>
          </cell>
        </row>
        <row r="3273">
          <cell r="B3273" t="str">
            <v>T1546</v>
          </cell>
          <cell r="C3273" t="str">
            <v>Colocación De Soportes De Barandas De Estación</v>
          </cell>
          <cell r="D3273" t="str">
            <v>u</v>
          </cell>
          <cell r="E3273">
            <v>0.33333333333333331</v>
          </cell>
          <cell r="F3273">
            <v>413.43694163116879</v>
          </cell>
          <cell r="G3273">
            <v>137.81231387705625</v>
          </cell>
          <cell r="H3273">
            <v>44044</v>
          </cell>
        </row>
        <row r="3274">
          <cell r="B3274" t="str">
            <v>I1004</v>
          </cell>
          <cell r="C3274" t="str">
            <v>Oficial</v>
          </cell>
          <cell r="D3274" t="str">
            <v>hs</v>
          </cell>
          <cell r="E3274">
            <v>1.3</v>
          </cell>
          <cell r="F3274">
            <v>534.76377932467528</v>
          </cell>
          <cell r="G3274">
            <v>695.19291312207793</v>
          </cell>
          <cell r="H3274">
            <v>44044</v>
          </cell>
        </row>
        <row r="3275">
          <cell r="B3275" t="str">
            <v>I1005</v>
          </cell>
          <cell r="C3275" t="str">
            <v>Ayudante</v>
          </cell>
          <cell r="D3275" t="str">
            <v>hs</v>
          </cell>
          <cell r="E3275">
            <v>1.3</v>
          </cell>
          <cell r="F3275">
            <v>468.58057475324659</v>
          </cell>
          <cell r="G3275">
            <v>609.15474717922064</v>
          </cell>
          <cell r="H3275">
            <v>44044</v>
          </cell>
        </row>
        <row r="3277">
          <cell r="A3277" t="str">
            <v>T1549</v>
          </cell>
          <cell r="C3277" t="str">
            <v>Refuerzos Con Perfil Ipn 160</v>
          </cell>
          <cell r="D3277" t="str">
            <v>ml</v>
          </cell>
          <cell r="G3277">
            <v>6405.9910921961191</v>
          </cell>
          <cell r="H3277">
            <v>44044</v>
          </cell>
          <cell r="I3277" t="str">
            <v>05 ESTRUCTURAS RESISTENTES</v>
          </cell>
        </row>
        <row r="3278">
          <cell r="B3278" t="str">
            <v>I1555</v>
          </cell>
          <cell r="C3278" t="str">
            <v>Ipn 160 X 6 Mts (17,9 Kg/Ml)</v>
          </cell>
          <cell r="D3278" t="str">
            <v>u</v>
          </cell>
          <cell r="E3278">
            <v>0.16666666666666666</v>
          </cell>
          <cell r="F3278">
            <v>11710.7438</v>
          </cell>
          <cell r="G3278">
            <v>1951.7906333333333</v>
          </cell>
          <cell r="H3278">
            <v>44044</v>
          </cell>
        </row>
        <row r="3279">
          <cell r="B3279" t="str">
            <v>I1507</v>
          </cell>
          <cell r="C3279" t="str">
            <v>Fabricación De Estructuras Metálicas En Taller Pintado</v>
          </cell>
          <cell r="D3279" t="str">
            <v>kg</v>
          </cell>
          <cell r="E3279">
            <v>17.899999999999999</v>
          </cell>
          <cell r="F3279">
            <v>169.79375000000002</v>
          </cell>
          <cell r="G3279">
            <v>3039.308125</v>
          </cell>
          <cell r="H3279">
            <v>44062</v>
          </cell>
        </row>
        <row r="3280">
          <cell r="B3280" t="str">
            <v>I1340</v>
          </cell>
          <cell r="C3280" t="str">
            <v>Esmalte Sintético X 4 Litros</v>
          </cell>
          <cell r="D3280" t="str">
            <v>u</v>
          </cell>
          <cell r="E3280">
            <v>3.5099999999999999E-2</v>
          </cell>
          <cell r="F3280">
            <v>1673.5536999999999</v>
          </cell>
          <cell r="G3280">
            <v>58.741734869999995</v>
          </cell>
          <cell r="H3280">
            <v>44044</v>
          </cell>
          <cell r="I3280" t="str">
            <v>Sup pint = 2x(0,16+0,074)= 0,47 m2/ml</v>
          </cell>
        </row>
        <row r="3281">
          <cell r="B3281" t="str">
            <v>I1341</v>
          </cell>
          <cell r="C3281" t="str">
            <v>Aguarras X 18 Litros</v>
          </cell>
          <cell r="D3281" t="str">
            <v>u</v>
          </cell>
          <cell r="E3281">
            <v>7.7777777777777784E-3</v>
          </cell>
          <cell r="F3281">
            <v>2360.3305999999998</v>
          </cell>
          <cell r="G3281">
            <v>18.35812688888889</v>
          </cell>
          <cell r="H3281">
            <v>44044</v>
          </cell>
          <cell r="I3281" t="str">
            <v>0,3 litros / m2 para pintura y para aguarras</v>
          </cell>
        </row>
        <row r="3282">
          <cell r="B3282" t="str">
            <v>I1004</v>
          </cell>
          <cell r="C3282" t="str">
            <v>Oficial</v>
          </cell>
          <cell r="D3282" t="str">
            <v>hs</v>
          </cell>
          <cell r="E3282">
            <v>1.3333333333333333</v>
          </cell>
          <cell r="F3282">
            <v>534.76377932467528</v>
          </cell>
          <cell r="G3282">
            <v>713.01837243290038</v>
          </cell>
          <cell r="H3282">
            <v>44044</v>
          </cell>
          <cell r="I3282" t="str">
            <v>En 8 hs coloco 6 ml</v>
          </cell>
        </row>
        <row r="3283">
          <cell r="B3283" t="str">
            <v>I1005</v>
          </cell>
          <cell r="C3283" t="str">
            <v>Ayudante</v>
          </cell>
          <cell r="D3283" t="str">
            <v>hs</v>
          </cell>
          <cell r="E3283">
            <v>1.3333333333333333</v>
          </cell>
          <cell r="F3283">
            <v>468.58057475324659</v>
          </cell>
          <cell r="G3283">
            <v>624.77409967099538</v>
          </cell>
          <cell r="H3283">
            <v>44044</v>
          </cell>
        </row>
        <row r="3285">
          <cell r="A3285" t="str">
            <v>T1550</v>
          </cell>
          <cell r="C3285" t="str">
            <v>Caño Polipropileno Termo Fusión Diam 50 Mm, Con Accesorios Y Sin Excavación</v>
          </cell>
          <cell r="D3285" t="str">
            <v>ml</v>
          </cell>
          <cell r="G3285">
            <v>995.22834974766226</v>
          </cell>
          <cell r="H3285">
            <v>44044</v>
          </cell>
          <cell r="I3285" t="str">
            <v>23.1 AGUA FRIA Y CALIENTE</v>
          </cell>
        </row>
        <row r="3286">
          <cell r="B3286" t="str">
            <v>I1556</v>
          </cell>
          <cell r="C3286" t="str">
            <v>Caño Acqua System Pn20 50 Mm X 4 Metros</v>
          </cell>
          <cell r="D3286" t="str">
            <v>u</v>
          </cell>
          <cell r="E3286">
            <v>0.3125</v>
          </cell>
          <cell r="F3286">
            <v>1390.7025000000001</v>
          </cell>
          <cell r="G3286">
            <v>434.59453125000005</v>
          </cell>
          <cell r="H3286">
            <v>44044</v>
          </cell>
          <cell r="I3286" t="str">
            <v>25% por accesorios 1,25 mts/ml</v>
          </cell>
        </row>
        <row r="3287">
          <cell r="B3287" t="str">
            <v>I1069</v>
          </cell>
          <cell r="C3287" t="str">
            <v>Oficial Sanitarista, Gasista</v>
          </cell>
          <cell r="D3287" t="str">
            <v>hs</v>
          </cell>
          <cell r="E3287">
            <v>0.4</v>
          </cell>
          <cell r="F3287">
            <v>792.42979906493497</v>
          </cell>
          <cell r="G3287">
            <v>316.97191962597401</v>
          </cell>
          <cell r="H3287">
            <v>44044</v>
          </cell>
          <cell r="I3287" t="str">
            <v>en 8 hs, 20 mts</v>
          </cell>
        </row>
        <row r="3288">
          <cell r="B3288" t="str">
            <v>I1070</v>
          </cell>
          <cell r="C3288" t="str">
            <v>Ayudante Sanitarista, Gasista</v>
          </cell>
          <cell r="D3288" t="str">
            <v>hs</v>
          </cell>
          <cell r="E3288">
            <v>0.4</v>
          </cell>
          <cell r="F3288">
            <v>609.15474717922052</v>
          </cell>
          <cell r="G3288">
            <v>243.66189887168821</v>
          </cell>
          <cell r="H3288">
            <v>44044</v>
          </cell>
        </row>
        <row r="3290">
          <cell r="A3290" t="str">
            <v>T1551</v>
          </cell>
          <cell r="C3290" t="str">
            <v>Caño Polipropileno Termo Fusión Diam 40 Mm, Con Accesorios Y Sin Excavación</v>
          </cell>
          <cell r="D3290" t="str">
            <v>ml</v>
          </cell>
          <cell r="G3290">
            <v>849.89000599766223</v>
          </cell>
          <cell r="H3290">
            <v>44044</v>
          </cell>
          <cell r="I3290" t="str">
            <v>23.1 AGUA FRIA Y CALIENTE</v>
          </cell>
        </row>
        <row r="3291">
          <cell r="B3291" t="str">
            <v>I1557</v>
          </cell>
          <cell r="C3291" t="str">
            <v>Caño Acqua System Pn20 40 Mm X 4 Metros</v>
          </cell>
          <cell r="D3291" t="str">
            <v>u</v>
          </cell>
          <cell r="E3291">
            <v>0.3125</v>
          </cell>
          <cell r="F3291">
            <v>925.61980000000005</v>
          </cell>
          <cell r="G3291">
            <v>289.25618750000001</v>
          </cell>
          <cell r="H3291">
            <v>44044</v>
          </cell>
          <cell r="I3291" t="str">
            <v>25% por accesorios 1,25 mts/ml</v>
          </cell>
        </row>
        <row r="3292">
          <cell r="B3292" t="str">
            <v>I1069</v>
          </cell>
          <cell r="C3292" t="str">
            <v>Oficial Sanitarista, Gasista</v>
          </cell>
          <cell r="D3292" t="str">
            <v>hs</v>
          </cell>
          <cell r="E3292">
            <v>0.4</v>
          </cell>
          <cell r="F3292">
            <v>792.42979906493497</v>
          </cell>
          <cell r="G3292">
            <v>316.97191962597401</v>
          </cell>
          <cell r="H3292">
            <v>44044</v>
          </cell>
          <cell r="I3292" t="str">
            <v>en 8 hs, 20 mts</v>
          </cell>
        </row>
        <row r="3293">
          <cell r="B3293" t="str">
            <v>I1070</v>
          </cell>
          <cell r="C3293" t="str">
            <v>Ayudante Sanitarista, Gasista</v>
          </cell>
          <cell r="D3293" t="str">
            <v>hs</v>
          </cell>
          <cell r="E3293">
            <v>0.4</v>
          </cell>
          <cell r="F3293">
            <v>609.15474717922052</v>
          </cell>
          <cell r="G3293">
            <v>243.66189887168821</v>
          </cell>
          <cell r="H3293">
            <v>44044</v>
          </cell>
        </row>
        <row r="3295">
          <cell r="A3295" t="str">
            <v>T1552</v>
          </cell>
          <cell r="C3295" t="str">
            <v>Caño Polipropileno Termo Fusión Diam 25 Mm (3/4"), Con Accesorios Y Sin Excavación</v>
          </cell>
          <cell r="D3295" t="str">
            <v>ml</v>
          </cell>
          <cell r="G3295">
            <v>609.24031749805181</v>
          </cell>
          <cell r="H3295">
            <v>44044</v>
          </cell>
          <cell r="I3295" t="str">
            <v>23.1 AGUA FRIA Y CALIENTE</v>
          </cell>
        </row>
        <row r="3296">
          <cell r="B3296" t="str">
            <v>I1558</v>
          </cell>
          <cell r="C3296" t="str">
            <v>Caño Acqua System Pn20 25 Mm X 4 Metros</v>
          </cell>
          <cell r="D3296" t="str">
            <v>u</v>
          </cell>
          <cell r="E3296">
            <v>0.3125</v>
          </cell>
          <cell r="F3296">
            <v>454.5455</v>
          </cell>
          <cell r="G3296">
            <v>142.04546875</v>
          </cell>
          <cell r="H3296">
            <v>44044</v>
          </cell>
          <cell r="I3296" t="str">
            <v>25% por accesorios 1,25 mts/ml</v>
          </cell>
        </row>
        <row r="3297">
          <cell r="B3297" t="str">
            <v>I1069</v>
          </cell>
          <cell r="C3297" t="str">
            <v>Oficial Sanitarista, Gasista</v>
          </cell>
          <cell r="D3297" t="str">
            <v>hs</v>
          </cell>
          <cell r="E3297">
            <v>0.33333333333333331</v>
          </cell>
          <cell r="F3297">
            <v>792.42979906493497</v>
          </cell>
          <cell r="G3297">
            <v>264.14326635497832</v>
          </cell>
          <cell r="H3297">
            <v>44044</v>
          </cell>
          <cell r="I3297" t="str">
            <v>en 8 hs, 24 mts</v>
          </cell>
        </row>
        <row r="3298">
          <cell r="B3298" t="str">
            <v>I1070</v>
          </cell>
          <cell r="C3298" t="str">
            <v>Ayudante Sanitarista, Gasista</v>
          </cell>
          <cell r="D3298" t="str">
            <v>hs</v>
          </cell>
          <cell r="E3298">
            <v>0.33333333333333331</v>
          </cell>
          <cell r="F3298">
            <v>609.15474717922052</v>
          </cell>
          <cell r="G3298">
            <v>203.05158239307349</v>
          </cell>
          <cell r="H3298">
            <v>44044</v>
          </cell>
        </row>
        <row r="3300">
          <cell r="A3300" t="str">
            <v>T1553</v>
          </cell>
          <cell r="C3300" t="str">
            <v>Caño Polipropileno Termo Fusión Diam 20 Mm, Con Accesorios Y Sin Excavación</v>
          </cell>
          <cell r="D3300" t="str">
            <v>ml</v>
          </cell>
          <cell r="G3300">
            <v>577.47378624805174</v>
          </cell>
          <cell r="H3300">
            <v>44044</v>
          </cell>
          <cell r="I3300" t="str">
            <v>23.1 AGUA FRIA Y CALIENTE</v>
          </cell>
        </row>
        <row r="3301">
          <cell r="B3301" t="str">
            <v>I1559</v>
          </cell>
          <cell r="C3301" t="str">
            <v>Caño Acqua System Pn20 20 Mm X 4 Metros</v>
          </cell>
          <cell r="D3301" t="str">
            <v>u</v>
          </cell>
          <cell r="E3301">
            <v>0.3125</v>
          </cell>
          <cell r="F3301">
            <v>352.89260000000002</v>
          </cell>
          <cell r="G3301">
            <v>110.27893750000001</v>
          </cell>
          <cell r="H3301">
            <v>44044</v>
          </cell>
          <cell r="I3301" t="str">
            <v>25% por accesorios 1,25 mts/ml</v>
          </cell>
        </row>
        <row r="3302">
          <cell r="B3302" t="str">
            <v>I1069</v>
          </cell>
          <cell r="C3302" t="str">
            <v>Oficial Sanitarista, Gasista</v>
          </cell>
          <cell r="D3302" t="str">
            <v>hs</v>
          </cell>
          <cell r="E3302">
            <v>0.33333333333333331</v>
          </cell>
          <cell r="F3302">
            <v>792.42979906493497</v>
          </cell>
          <cell r="G3302">
            <v>264.14326635497832</v>
          </cell>
          <cell r="H3302">
            <v>44044</v>
          </cell>
          <cell r="I3302" t="str">
            <v>en 8 hs, 24 mts</v>
          </cell>
        </row>
        <row r="3303">
          <cell r="B3303" t="str">
            <v>I1070</v>
          </cell>
          <cell r="C3303" t="str">
            <v>Ayudante Sanitarista, Gasista</v>
          </cell>
          <cell r="D3303" t="str">
            <v>hs</v>
          </cell>
          <cell r="E3303">
            <v>0.33333333333333331</v>
          </cell>
          <cell r="F3303">
            <v>609.15474717922052</v>
          </cell>
          <cell r="G3303">
            <v>203.05158239307349</v>
          </cell>
          <cell r="H3303">
            <v>44044</v>
          </cell>
        </row>
        <row r="3305">
          <cell r="A3305" t="str">
            <v>T1554</v>
          </cell>
          <cell r="C3305" t="str">
            <v>Caja De Toma Para Conexión De Hidrolavadoras - Galvanizada, Con Canilla 3/4"</v>
          </cell>
          <cell r="D3305" t="str">
            <v>u</v>
          </cell>
          <cell r="G3305">
            <v>20751.294815376623</v>
          </cell>
          <cell r="H3305">
            <v>43958.392175925925</v>
          </cell>
          <cell r="I3305" t="str">
            <v>23.1 AGUA FRIA Y CALIENTE</v>
          </cell>
        </row>
        <row r="3306">
          <cell r="B3306" t="str">
            <v>I1562</v>
          </cell>
          <cell r="C3306" t="str">
            <v>Canilla De Riego 3/4"</v>
          </cell>
          <cell r="D3306" t="str">
            <v>u</v>
          </cell>
          <cell r="E3306">
            <v>1</v>
          </cell>
          <cell r="F3306">
            <v>421.48759999999999</v>
          </cell>
          <cell r="G3306">
            <v>421.48759999999999</v>
          </cell>
          <cell r="H3306">
            <v>44044</v>
          </cell>
        </row>
        <row r="3307">
          <cell r="B3307" t="str">
            <v>I1560</v>
          </cell>
          <cell r="C3307" t="str">
            <v>Marco Y Tapa Caja De Toma Para Conexión De Hidrolavadoras - Galvanizada En Caliente</v>
          </cell>
          <cell r="D3307" t="str">
            <v>u</v>
          </cell>
          <cell r="E3307">
            <v>1</v>
          </cell>
          <cell r="F3307">
            <v>15524</v>
          </cell>
          <cell r="G3307">
            <v>15524</v>
          </cell>
          <cell r="H3307">
            <v>43958.392175925925</v>
          </cell>
        </row>
        <row r="3308">
          <cell r="B3308" t="str">
            <v>I1004</v>
          </cell>
          <cell r="C3308" t="str">
            <v>Oficial</v>
          </cell>
          <cell r="D3308" t="str">
            <v>hs</v>
          </cell>
          <cell r="E3308">
            <v>4</v>
          </cell>
          <cell r="F3308">
            <v>534.76377932467528</v>
          </cell>
          <cell r="G3308">
            <v>2139.0551172987011</v>
          </cell>
          <cell r="H3308">
            <v>44044</v>
          </cell>
          <cell r="I3308" t="str">
            <v>Coloc marco y tapa</v>
          </cell>
        </row>
        <row r="3309">
          <cell r="B3309" t="str">
            <v>I1005</v>
          </cell>
          <cell r="C3309" t="str">
            <v>Ayudante</v>
          </cell>
          <cell r="D3309" t="str">
            <v>hs</v>
          </cell>
          <cell r="E3309">
            <v>4</v>
          </cell>
          <cell r="F3309">
            <v>468.58057475324659</v>
          </cell>
          <cell r="G3309">
            <v>1874.3222990129864</v>
          </cell>
          <cell r="H3309">
            <v>44044</v>
          </cell>
          <cell r="I3309" t="str">
            <v>Coloc marco y tapa</v>
          </cell>
        </row>
        <row r="3310">
          <cell r="B3310" t="str">
            <v>I1069</v>
          </cell>
          <cell r="C3310" t="str">
            <v>Oficial Sanitarista, Gasista</v>
          </cell>
          <cell r="D3310" t="str">
            <v>hs</v>
          </cell>
          <cell r="E3310">
            <v>1</v>
          </cell>
          <cell r="F3310">
            <v>792.42979906493497</v>
          </cell>
          <cell r="G3310">
            <v>792.42979906493497</v>
          </cell>
          <cell r="H3310">
            <v>44044</v>
          </cell>
          <cell r="I3310" t="str">
            <v>Coloc de canilla</v>
          </cell>
        </row>
        <row r="3312">
          <cell r="A3312" t="str">
            <v>T1555</v>
          </cell>
          <cell r="C3312" t="str">
            <v>Válvula Esferica En Conexión De Hidrolavadora</v>
          </cell>
          <cell r="D3312" t="str">
            <v>u</v>
          </cell>
          <cell r="G3312">
            <v>1337.884299064935</v>
          </cell>
          <cell r="H3312">
            <v>44044</v>
          </cell>
          <cell r="I3312" t="str">
            <v>23.1 AGUA FRIA Y CALIENTE</v>
          </cell>
        </row>
        <row r="3313">
          <cell r="B3313" t="str">
            <v>I1563</v>
          </cell>
          <cell r="C3313" t="str">
            <v>Válvula Esclusa Bronce 3/4"</v>
          </cell>
          <cell r="D3313" t="str">
            <v>u</v>
          </cell>
          <cell r="E3313">
            <v>1</v>
          </cell>
          <cell r="F3313">
            <v>545.45450000000005</v>
          </cell>
          <cell r="G3313">
            <v>545.45450000000005</v>
          </cell>
          <cell r="H3313">
            <v>44044</v>
          </cell>
        </row>
        <row r="3314">
          <cell r="B3314" t="str">
            <v>I1069</v>
          </cell>
          <cell r="C3314" t="str">
            <v>Oficial Sanitarista, Gasista</v>
          </cell>
          <cell r="D3314" t="str">
            <v>hs</v>
          </cell>
          <cell r="E3314">
            <v>1</v>
          </cell>
          <cell r="F3314">
            <v>792.42979906493497</v>
          </cell>
          <cell r="G3314">
            <v>792.42979906493497</v>
          </cell>
          <cell r="H3314">
            <v>44044</v>
          </cell>
          <cell r="I3314" t="str">
            <v>Coloc de válvula</v>
          </cell>
        </row>
        <row r="3316">
          <cell r="A3316" t="str">
            <v>T1556</v>
          </cell>
          <cell r="C3316" t="str">
            <v xml:space="preserve">Cañería De Incendio De 6" Supendida De La Losa </v>
          </cell>
          <cell r="D3316" t="str">
            <v>ml</v>
          </cell>
          <cell r="G3316">
            <v>7158.5945866634656</v>
          </cell>
          <cell r="H3316">
            <v>43958.420671296299</v>
          </cell>
          <cell r="I3316" t="str">
            <v>24 INSTALACIÓN CONTRA INCENDIO</v>
          </cell>
        </row>
        <row r="3317">
          <cell r="B3317" t="str">
            <v>I1568</v>
          </cell>
          <cell r="C3317" t="str">
            <v>Caño Negro Iram 2502 -6" X 6.4 M - P/Red De Incendio</v>
          </cell>
          <cell r="D3317" t="str">
            <v>u</v>
          </cell>
          <cell r="E3317">
            <v>0.1953125</v>
          </cell>
          <cell r="F3317">
            <v>23286</v>
          </cell>
          <cell r="G3317">
            <v>4548.046875</v>
          </cell>
          <cell r="H3317">
            <v>43958.420671296299</v>
          </cell>
          <cell r="I3317" t="str">
            <v>25% de accesorios</v>
          </cell>
        </row>
        <row r="3318">
          <cell r="B3318" t="str">
            <v>I1569</v>
          </cell>
          <cell r="C3318" t="str">
            <v>Perfil L  1/2 X 1/8 X 12 Mts (0,56 Kg/Ml)</v>
          </cell>
          <cell r="D3318" t="str">
            <v>ml</v>
          </cell>
          <cell r="E3318">
            <v>1</v>
          </cell>
          <cell r="F3318">
            <v>33.057899999999997</v>
          </cell>
          <cell r="G3318">
            <v>33.057899999999997</v>
          </cell>
          <cell r="H3318">
            <v>44044</v>
          </cell>
          <cell r="I3318" t="str">
            <v>Perfilería de soporte</v>
          </cell>
        </row>
        <row r="3319">
          <cell r="B3319" t="str">
            <v>I1507</v>
          </cell>
          <cell r="C3319" t="str">
            <v>Fabricación De Estructuras Metálicas En Taller Pintado</v>
          </cell>
          <cell r="D3319" t="str">
            <v>kg</v>
          </cell>
          <cell r="E3319">
            <v>0.56000000000000005</v>
          </cell>
          <cell r="F3319">
            <v>169.79375000000002</v>
          </cell>
          <cell r="G3319">
            <v>95.08450000000002</v>
          </cell>
          <cell r="H3319">
            <v>44062</v>
          </cell>
        </row>
        <row r="3320">
          <cell r="B3320" t="str">
            <v>I1340</v>
          </cell>
          <cell r="C3320" t="str">
            <v>Esmalte Sintético X 4 Litros</v>
          </cell>
          <cell r="D3320" t="str">
            <v>u</v>
          </cell>
          <cell r="E3320">
            <v>3.5324999999999995E-2</v>
          </cell>
          <cell r="F3320">
            <v>1673.5536999999999</v>
          </cell>
          <cell r="G3320">
            <v>59.118284452499992</v>
          </cell>
          <cell r="H3320">
            <v>44044</v>
          </cell>
          <cell r="I3320" t="str">
            <v>0,15 x 3,14 = 0,47 m2/ml, 0,3 litros x m2 = 0,14 litros/m2</v>
          </cell>
        </row>
        <row r="3321">
          <cell r="B3321" t="str">
            <v>I1341</v>
          </cell>
          <cell r="C3321" t="str">
            <v>Aguarras X 18 Litros</v>
          </cell>
          <cell r="D3321" t="str">
            <v>u</v>
          </cell>
          <cell r="E3321">
            <v>7.7777777777777784E-3</v>
          </cell>
          <cell r="F3321">
            <v>2360.3305999999998</v>
          </cell>
          <cell r="G3321">
            <v>18.35812688888889</v>
          </cell>
          <cell r="H3321">
            <v>44044</v>
          </cell>
          <cell r="I3321" t="str">
            <v>0,14 litros / m2</v>
          </cell>
        </row>
        <row r="3322">
          <cell r="B3322" t="str">
            <v>I1069</v>
          </cell>
          <cell r="C3322" t="str">
            <v>Oficial Sanitarista, Gasista</v>
          </cell>
          <cell r="D3322" t="str">
            <v>hs</v>
          </cell>
          <cell r="E3322">
            <v>1</v>
          </cell>
          <cell r="F3322">
            <v>792.42979906493497</v>
          </cell>
          <cell r="G3322">
            <v>792.42979906493497</v>
          </cell>
          <cell r="H3322">
            <v>44044</v>
          </cell>
          <cell r="I3322" t="str">
            <v>en 8 hs coloca 20 ml</v>
          </cell>
        </row>
        <row r="3323">
          <cell r="B3323" t="str">
            <v>I1070</v>
          </cell>
          <cell r="C3323" t="str">
            <v>Ayudante Sanitarista, Gasista</v>
          </cell>
          <cell r="D3323" t="str">
            <v>hs</v>
          </cell>
          <cell r="E3323">
            <v>1</v>
          </cell>
          <cell r="F3323">
            <v>609.15474717922052</v>
          </cell>
          <cell r="G3323">
            <v>609.15474717922052</v>
          </cell>
          <cell r="H3323">
            <v>44044</v>
          </cell>
        </row>
        <row r="3324">
          <cell r="B3324" t="str">
            <v>I1004</v>
          </cell>
          <cell r="C3324" t="str">
            <v>Oficial</v>
          </cell>
          <cell r="D3324" t="str">
            <v>hs</v>
          </cell>
          <cell r="E3324">
            <v>1</v>
          </cell>
          <cell r="F3324">
            <v>534.76377932467528</v>
          </cell>
          <cell r="G3324">
            <v>534.76377932467528</v>
          </cell>
          <cell r="H3324">
            <v>44044</v>
          </cell>
          <cell r="I3324" t="str">
            <v>Coloc perfiles y pintura</v>
          </cell>
        </row>
        <row r="3325">
          <cell r="B3325" t="str">
            <v>I1005</v>
          </cell>
          <cell r="C3325" t="str">
            <v>Ayudante</v>
          </cell>
          <cell r="D3325" t="str">
            <v>hs</v>
          </cell>
          <cell r="E3325">
            <v>1</v>
          </cell>
          <cell r="F3325">
            <v>468.58057475324659</v>
          </cell>
          <cell r="G3325">
            <v>468.58057475324659</v>
          </cell>
          <cell r="H3325">
            <v>44044</v>
          </cell>
        </row>
        <row r="3327">
          <cell r="A3327" t="str">
            <v>T1557</v>
          </cell>
          <cell r="C3327" t="str">
            <v xml:space="preserve">Cañería De Incendio De 5" Supendida De La Losa </v>
          </cell>
          <cell r="D3327" t="str">
            <v>ml</v>
          </cell>
          <cell r="G3327">
            <v>6299.2198096669517</v>
          </cell>
          <cell r="H3327">
            <v>43958.420671296299</v>
          </cell>
          <cell r="I3327" t="str">
            <v>24 INSTALACIÓN CONTRA INCENDIO</v>
          </cell>
        </row>
        <row r="3328">
          <cell r="B3328" t="str">
            <v>I1570</v>
          </cell>
          <cell r="C3328" t="str">
            <v>Caño Negro Iram 2502 -5" X 6.4 M - P/Red De Incendio</v>
          </cell>
          <cell r="D3328" t="str">
            <v>u</v>
          </cell>
          <cell r="E3328">
            <v>0.1953125</v>
          </cell>
          <cell r="F3328">
            <v>20181.2</v>
          </cell>
          <cell r="G3328">
            <v>3941.640625</v>
          </cell>
          <cell r="H3328">
            <v>43958.420671296299</v>
          </cell>
          <cell r="I3328" t="str">
            <v>25% de accesorios</v>
          </cell>
        </row>
        <row r="3329">
          <cell r="B3329" t="str">
            <v>I1569</v>
          </cell>
          <cell r="C3329" t="str">
            <v>Perfil L  1/2 X 1/8 X 12 Mts (0,56 Kg/Ml)</v>
          </cell>
          <cell r="D3329" t="str">
            <v>ml</v>
          </cell>
          <cell r="E3329">
            <v>1</v>
          </cell>
          <cell r="F3329">
            <v>33.057899999999997</v>
          </cell>
          <cell r="G3329">
            <v>33.057899999999997</v>
          </cell>
          <cell r="H3329">
            <v>44044</v>
          </cell>
          <cell r="I3329" t="str">
            <v>Perfilería de soporte</v>
          </cell>
        </row>
        <row r="3330">
          <cell r="B3330" t="str">
            <v>I1507</v>
          </cell>
          <cell r="C3330" t="str">
            <v>Fabricación De Estructuras Metálicas En Taller Pintado</v>
          </cell>
          <cell r="D3330" t="str">
            <v>kg</v>
          </cell>
          <cell r="E3330">
            <v>0.56000000000000005</v>
          </cell>
          <cell r="F3330">
            <v>169.79375000000002</v>
          </cell>
          <cell r="G3330">
            <v>95.08450000000002</v>
          </cell>
          <cell r="H3330">
            <v>44062</v>
          </cell>
        </row>
        <row r="3331">
          <cell r="B3331" t="str">
            <v>I1340</v>
          </cell>
          <cell r="C3331" t="str">
            <v>Esmalte Sintético X 4 Litros</v>
          </cell>
          <cell r="D3331" t="str">
            <v>u</v>
          </cell>
          <cell r="E3331">
            <v>2.9437499999999998E-2</v>
          </cell>
          <cell r="F3331">
            <v>1673.5536999999999</v>
          </cell>
          <cell r="G3331">
            <v>49.265237043749998</v>
          </cell>
          <cell r="H3331">
            <v>44044</v>
          </cell>
          <cell r="I3331" t="str">
            <v>0,125 x 3,14 = 0,39 m2/ml, 0,3 litros x m2 = 0,12 litros/m2</v>
          </cell>
        </row>
        <row r="3332">
          <cell r="B3332" t="str">
            <v>I1341</v>
          </cell>
          <cell r="C3332" t="str">
            <v>Aguarras X 18 Litros</v>
          </cell>
          <cell r="D3332" t="str">
            <v>u</v>
          </cell>
          <cell r="E3332">
            <v>6.6666666666666662E-3</v>
          </cell>
          <cell r="F3332">
            <v>2360.3305999999998</v>
          </cell>
          <cell r="G3332">
            <v>15.735537333333331</v>
          </cell>
          <cell r="H3332">
            <v>44044</v>
          </cell>
          <cell r="I3332" t="str">
            <v>0,14 litros / m2</v>
          </cell>
        </row>
        <row r="3333">
          <cell r="B3333" t="str">
            <v>I1069</v>
          </cell>
          <cell r="C3333" t="str">
            <v>Oficial Sanitarista, Gasista</v>
          </cell>
          <cell r="D3333" t="str">
            <v>hs</v>
          </cell>
          <cell r="E3333">
            <v>0.9</v>
          </cell>
          <cell r="F3333">
            <v>792.42979906493497</v>
          </cell>
          <cell r="G3333">
            <v>713.18681915844149</v>
          </cell>
          <cell r="H3333">
            <v>44044</v>
          </cell>
          <cell r="I3333" t="str">
            <v>en 8 hs coloca 20 ml</v>
          </cell>
        </row>
        <row r="3334">
          <cell r="B3334" t="str">
            <v>I1070</v>
          </cell>
          <cell r="C3334" t="str">
            <v>Ayudante Sanitarista, Gasista</v>
          </cell>
          <cell r="D3334" t="str">
            <v>hs</v>
          </cell>
          <cell r="E3334">
            <v>0.9</v>
          </cell>
          <cell r="F3334">
            <v>609.15474717922052</v>
          </cell>
          <cell r="G3334">
            <v>548.23927246129847</v>
          </cell>
          <cell r="H3334">
            <v>44044</v>
          </cell>
        </row>
        <row r="3335">
          <cell r="B3335" t="str">
            <v>I1004</v>
          </cell>
          <cell r="C3335" t="str">
            <v>Oficial</v>
          </cell>
          <cell r="D3335" t="str">
            <v>hs</v>
          </cell>
          <cell r="E3335">
            <v>0.9</v>
          </cell>
          <cell r="F3335">
            <v>534.76377932467528</v>
          </cell>
          <cell r="G3335">
            <v>481.28740139220776</v>
          </cell>
          <cell r="H3335">
            <v>44044</v>
          </cell>
          <cell r="I3335" t="str">
            <v>Coloc perfiles y pintura</v>
          </cell>
        </row>
        <row r="3336">
          <cell r="B3336" t="str">
            <v>I1005</v>
          </cell>
          <cell r="C3336" t="str">
            <v>Ayudante</v>
          </cell>
          <cell r="D3336" t="str">
            <v>hs</v>
          </cell>
          <cell r="E3336">
            <v>0.9</v>
          </cell>
          <cell r="F3336">
            <v>468.58057475324659</v>
          </cell>
          <cell r="G3336">
            <v>421.72251727792195</v>
          </cell>
          <cell r="H3336">
            <v>44044</v>
          </cell>
        </row>
        <row r="3338">
          <cell r="A3338" t="str">
            <v>T1558</v>
          </cell>
          <cell r="C3338" t="str">
            <v xml:space="preserve">Cañería De Incendio De 4" Por Contrapiso </v>
          </cell>
          <cell r="D3338" t="str">
            <v>ml</v>
          </cell>
          <cell r="G3338">
            <v>3455.5093197836859</v>
          </cell>
          <cell r="H3338">
            <v>44044</v>
          </cell>
          <cell r="I3338" t="str">
            <v>24 INSTALACIÓN CONTRA INCENDIO</v>
          </cell>
        </row>
        <row r="3339">
          <cell r="B3339" t="str">
            <v>I1565</v>
          </cell>
          <cell r="C3339" t="str">
            <v>Caño Negro Iram 2502 - 4" X 6.4 M - P/Red De Incendio</v>
          </cell>
          <cell r="D3339" t="str">
            <v>u</v>
          </cell>
          <cell r="E3339">
            <v>0.1953125</v>
          </cell>
          <cell r="F3339">
            <v>12400</v>
          </cell>
          <cell r="G3339">
            <v>2421.875</v>
          </cell>
          <cell r="H3339">
            <v>44044</v>
          </cell>
          <cell r="I3339" t="str">
            <v>25% de accesorios</v>
          </cell>
        </row>
        <row r="3340">
          <cell r="B3340" t="str">
            <v>I1340</v>
          </cell>
          <cell r="C3340" t="str">
            <v>Esmalte Sintético X 4 Litros</v>
          </cell>
          <cell r="D3340" t="str">
            <v>u</v>
          </cell>
          <cell r="E3340">
            <v>2.3550000000000005E-2</v>
          </cell>
          <cell r="F3340">
            <v>1673.5536999999999</v>
          </cell>
          <cell r="G3340">
            <v>39.412189635000004</v>
          </cell>
          <cell r="H3340">
            <v>44044</v>
          </cell>
          <cell r="I3340" t="str">
            <v>0,10 x 3,14 = 0,31 m2/ml, 0,3 litros x m2 = 0,10 litros/m2</v>
          </cell>
        </row>
        <row r="3341">
          <cell r="B3341" t="str">
            <v>I1341</v>
          </cell>
          <cell r="C3341" t="str">
            <v>Aguarras X 18 Litros</v>
          </cell>
          <cell r="D3341" t="str">
            <v>u</v>
          </cell>
          <cell r="E3341">
            <v>5.5555555555555558E-3</v>
          </cell>
          <cell r="F3341">
            <v>2360.3305999999998</v>
          </cell>
          <cell r="G3341">
            <v>13.112947777777777</v>
          </cell>
          <cell r="H3341">
            <v>44044</v>
          </cell>
          <cell r="I3341" t="str">
            <v>0,10 litros/m2</v>
          </cell>
        </row>
        <row r="3342">
          <cell r="B3342" t="str">
            <v>I1069</v>
          </cell>
          <cell r="C3342" t="str">
            <v>Oficial Sanitarista, Gasista</v>
          </cell>
          <cell r="D3342" t="str">
            <v>hs</v>
          </cell>
          <cell r="E3342">
            <v>0.7</v>
          </cell>
          <cell r="F3342">
            <v>792.42979906493497</v>
          </cell>
          <cell r="G3342">
            <v>554.70085934545443</v>
          </cell>
          <cell r="H3342">
            <v>44044</v>
          </cell>
        </row>
        <row r="3343">
          <cell r="B3343" t="str">
            <v>I1070</v>
          </cell>
          <cell r="C3343" t="str">
            <v>Ayudante Sanitarista, Gasista</v>
          </cell>
          <cell r="D3343" t="str">
            <v>hs</v>
          </cell>
          <cell r="E3343">
            <v>0.7</v>
          </cell>
          <cell r="F3343">
            <v>609.15474717922052</v>
          </cell>
          <cell r="G3343">
            <v>426.40832302545437</v>
          </cell>
          <cell r="H3343">
            <v>44044</v>
          </cell>
        </row>
        <row r="3345">
          <cell r="A3345" t="str">
            <v>T1559</v>
          </cell>
          <cell r="C3345" t="str">
            <v>Bocas De Incendio</v>
          </cell>
          <cell r="D3345" t="str">
            <v>u</v>
          </cell>
          <cell r="G3345">
            <v>22218.80313873247</v>
          </cell>
          <cell r="H3345">
            <v>44044</v>
          </cell>
          <cell r="I3345" t="str">
            <v>24 INSTALACIÓN CONTRA INCENDIO</v>
          </cell>
        </row>
        <row r="3346">
          <cell r="B3346" t="str">
            <v>I1571</v>
          </cell>
          <cell r="C3346" t="str">
            <v>Gabinete De Incendio Para Manguera</v>
          </cell>
          <cell r="D3346" t="str">
            <v>u</v>
          </cell>
          <cell r="E3346">
            <v>1</v>
          </cell>
          <cell r="F3346">
            <v>2313.2231000000002</v>
          </cell>
          <cell r="G3346">
            <v>2313.2231000000002</v>
          </cell>
          <cell r="H3346">
            <v>44044</v>
          </cell>
        </row>
        <row r="3347">
          <cell r="B3347" t="str">
            <v>I1572</v>
          </cell>
          <cell r="C3347" t="str">
            <v>Válvula Tipo Teatro De Incendio 2 1/2"</v>
          </cell>
          <cell r="D3347" t="str">
            <v>u</v>
          </cell>
          <cell r="E3347">
            <v>1</v>
          </cell>
          <cell r="F3347">
            <v>4322.3140000000003</v>
          </cell>
          <cell r="G3347">
            <v>4322.3140000000003</v>
          </cell>
          <cell r="H3347">
            <v>44044</v>
          </cell>
        </row>
        <row r="3348">
          <cell r="B3348" t="str">
            <v>I1573</v>
          </cell>
          <cell r="C3348" t="str">
            <v>Manguera De Incendio 30 Mts</v>
          </cell>
          <cell r="D3348" t="str">
            <v>u</v>
          </cell>
          <cell r="E3348">
            <v>1</v>
          </cell>
          <cell r="F3348">
            <v>8057.0248000000001</v>
          </cell>
          <cell r="G3348">
            <v>8057.0248000000001</v>
          </cell>
          <cell r="H3348">
            <v>44044</v>
          </cell>
        </row>
        <row r="3349">
          <cell r="B3349" t="str">
            <v>I1574</v>
          </cell>
          <cell r="C3349" t="str">
            <v>Lanza Contra Incendio + Boquilla Chorro Niebla Bronce 1 3/4</v>
          </cell>
          <cell r="D3349" t="str">
            <v>u</v>
          </cell>
          <cell r="E3349">
            <v>1</v>
          </cell>
          <cell r="F3349">
            <v>3140.4958999999999</v>
          </cell>
          <cell r="G3349">
            <v>3140.4958999999999</v>
          </cell>
          <cell r="H3349">
            <v>44044</v>
          </cell>
        </row>
        <row r="3350">
          <cell r="B3350" t="str">
            <v>I1575</v>
          </cell>
          <cell r="C3350" t="str">
            <v>Llave Ajuste Uniones Manguera Incendio Gabinete</v>
          </cell>
          <cell r="D3350" t="str">
            <v>u</v>
          </cell>
          <cell r="E3350">
            <v>1</v>
          </cell>
          <cell r="F3350">
            <v>180.99170000000001</v>
          </cell>
          <cell r="G3350">
            <v>180.99170000000001</v>
          </cell>
          <cell r="H3350">
            <v>44044</v>
          </cell>
        </row>
        <row r="3351">
          <cell r="B3351" t="str">
            <v>I1069</v>
          </cell>
          <cell r="C3351" t="str">
            <v>Oficial Sanitarista, Gasista</v>
          </cell>
          <cell r="D3351" t="str">
            <v>hs</v>
          </cell>
          <cell r="E3351">
            <v>3</v>
          </cell>
          <cell r="F3351">
            <v>792.42979906493497</v>
          </cell>
          <cell r="G3351">
            <v>2377.2893971948051</v>
          </cell>
          <cell r="H3351">
            <v>44044</v>
          </cell>
        </row>
        <row r="3352">
          <cell r="B3352" t="str">
            <v>I1070</v>
          </cell>
          <cell r="C3352" t="str">
            <v>Ayudante Sanitarista, Gasista</v>
          </cell>
          <cell r="D3352" t="str">
            <v>hs</v>
          </cell>
          <cell r="E3352">
            <v>3</v>
          </cell>
          <cell r="F3352">
            <v>609.15474717922052</v>
          </cell>
          <cell r="G3352">
            <v>1827.4642415376616</v>
          </cell>
          <cell r="H3352">
            <v>44044</v>
          </cell>
        </row>
        <row r="3354">
          <cell r="A3354" t="str">
            <v>T1560</v>
          </cell>
          <cell r="C3354" t="str">
            <v>Rejas De Planchuelas Y Barrotes En Cierre De Extremos De Andenes (H:2,00Mts)</v>
          </cell>
          <cell r="D3354" t="str">
            <v>ml</v>
          </cell>
          <cell r="G3354">
            <v>36956.57548326235</v>
          </cell>
          <cell r="H3354">
            <v>43958.588807870372</v>
          </cell>
          <cell r="I3354" t="str">
            <v>19 HERRERÍA</v>
          </cell>
        </row>
        <row r="3355">
          <cell r="B3355" t="str">
            <v>I1493</v>
          </cell>
          <cell r="C3355" t="str">
            <v>Hierro Procesado En Taller Y Pintado En Obra, Sin Colocar</v>
          </cell>
          <cell r="D3355" t="str">
            <v>kg</v>
          </cell>
          <cell r="E3355">
            <v>93.000000000000014</v>
          </cell>
          <cell r="F3355">
            <v>388.1</v>
          </cell>
          <cell r="G3355">
            <v>36093.30000000001</v>
          </cell>
          <cell r="H3355">
            <v>44062</v>
          </cell>
          <cell r="I3355" t="str">
            <v>1860 kg para 22 ml</v>
          </cell>
        </row>
        <row r="3356">
          <cell r="B3356" t="str">
            <v>I1004</v>
          </cell>
          <cell r="C3356" t="str">
            <v>Oficial</v>
          </cell>
          <cell r="D3356" t="str">
            <v>hs</v>
          </cell>
          <cell r="E3356">
            <v>0.8</v>
          </cell>
          <cell r="F3356">
            <v>534.76377932467528</v>
          </cell>
          <cell r="G3356">
            <v>427.81102345974023</v>
          </cell>
          <cell r="H3356">
            <v>44044</v>
          </cell>
          <cell r="I3356" t="str">
            <v>en 8 hs coloco 10 ml</v>
          </cell>
        </row>
        <row r="3357">
          <cell r="B3357" t="str">
            <v>I1005</v>
          </cell>
          <cell r="C3357" t="str">
            <v>Ayudante</v>
          </cell>
          <cell r="D3357" t="str">
            <v>hs</v>
          </cell>
          <cell r="E3357">
            <v>0.8</v>
          </cell>
          <cell r="F3357">
            <v>468.58057475324659</v>
          </cell>
          <cell r="G3357">
            <v>374.86445980259731</v>
          </cell>
          <cell r="H3357">
            <v>44044</v>
          </cell>
        </row>
        <row r="3358">
          <cell r="B3358" t="str">
            <v>I1578</v>
          </cell>
          <cell r="C3358" t="str">
            <v xml:space="preserve">Anclajes Hiliti </v>
          </cell>
          <cell r="D3358" t="str">
            <v>u</v>
          </cell>
          <cell r="E3358">
            <v>1.3333333333333333</v>
          </cell>
          <cell r="F3358">
            <v>45.45</v>
          </cell>
          <cell r="G3358">
            <v>60.6</v>
          </cell>
          <cell r="H3358">
            <v>43958.588807870372</v>
          </cell>
          <cell r="I3358" t="str">
            <v>4 cada 3 ml</v>
          </cell>
        </row>
        <row r="3360">
          <cell r="A3360" t="str">
            <v>T1561</v>
          </cell>
          <cell r="C3360" t="str">
            <v>Puertas Y Portones De Barrotes De Abrir En Extremos De Andenes (H:2,00Mts)</v>
          </cell>
          <cell r="D3360" t="str">
            <v>ml</v>
          </cell>
          <cell r="G3360">
            <v>33437.573261040125</v>
          </cell>
          <cell r="H3360">
            <v>44044</v>
          </cell>
          <cell r="I3360" t="str">
            <v>19 HERRERÍA</v>
          </cell>
        </row>
        <row r="3361">
          <cell r="B3361" t="str">
            <v>I1493</v>
          </cell>
          <cell r="C3361" t="str">
            <v>Hierro Procesado En Taller Y Pintado En Obra, Sin Colocar</v>
          </cell>
          <cell r="D3361" t="str">
            <v>kg</v>
          </cell>
          <cell r="E3361">
            <v>84.088888888888903</v>
          </cell>
          <cell r="F3361">
            <v>388.1</v>
          </cell>
          <cell r="G3361">
            <v>32634.897777777784</v>
          </cell>
          <cell r="H3361">
            <v>44062</v>
          </cell>
          <cell r="I3361" t="str">
            <v>688 kg para 9 ml</v>
          </cell>
        </row>
        <row r="3362">
          <cell r="B3362" t="str">
            <v>I1004</v>
          </cell>
          <cell r="C3362" t="str">
            <v>Oficial</v>
          </cell>
          <cell r="D3362" t="str">
            <v>hs</v>
          </cell>
          <cell r="E3362">
            <v>0.8</v>
          </cell>
          <cell r="F3362">
            <v>534.76377932467528</v>
          </cell>
          <cell r="G3362">
            <v>427.81102345974023</v>
          </cell>
          <cell r="H3362">
            <v>44044</v>
          </cell>
          <cell r="I3362" t="str">
            <v>en 8 hs coloco 10 ml</v>
          </cell>
        </row>
        <row r="3363">
          <cell r="B3363" t="str">
            <v>I1005</v>
          </cell>
          <cell r="C3363" t="str">
            <v>Ayudante</v>
          </cell>
          <cell r="D3363" t="str">
            <v>hs</v>
          </cell>
          <cell r="E3363">
            <v>0.8</v>
          </cell>
          <cell r="F3363">
            <v>468.58057475324659</v>
          </cell>
          <cell r="G3363">
            <v>374.86445980259731</v>
          </cell>
          <cell r="H3363">
            <v>44044</v>
          </cell>
        </row>
        <row r="3365">
          <cell r="A3365" t="str">
            <v>T1562</v>
          </cell>
          <cell r="C3365" t="str">
            <v>Tapas Para Cámaras</v>
          </cell>
          <cell r="D3365" t="str">
            <v>m2</v>
          </cell>
          <cell r="G3365">
            <v>27462.270241511687</v>
          </cell>
          <cell r="H3365">
            <v>44044</v>
          </cell>
          <cell r="I3365" t="str">
            <v>19 HERRERÍA</v>
          </cell>
        </row>
        <row r="3366">
          <cell r="B3366" t="str">
            <v>I1493</v>
          </cell>
          <cell r="C3366" t="str">
            <v>Hierro Procesado En Taller Y Pintado En Obra, Sin Colocar</v>
          </cell>
          <cell r="D3366" t="str">
            <v>kg</v>
          </cell>
          <cell r="E3366">
            <v>60</v>
          </cell>
          <cell r="F3366">
            <v>388.1</v>
          </cell>
          <cell r="G3366">
            <v>23286</v>
          </cell>
          <cell r="H3366">
            <v>44062</v>
          </cell>
        </row>
        <row r="3367">
          <cell r="B3367" t="str">
            <v>I1004</v>
          </cell>
          <cell r="C3367" t="str">
            <v>Oficial</v>
          </cell>
          <cell r="D3367" t="str">
            <v>hs</v>
          </cell>
          <cell r="E3367">
            <v>4</v>
          </cell>
          <cell r="F3367">
            <v>534.76377932467528</v>
          </cell>
          <cell r="G3367">
            <v>2139.0551172987011</v>
          </cell>
          <cell r="H3367">
            <v>44044</v>
          </cell>
        </row>
        <row r="3368">
          <cell r="B3368" t="str">
            <v>I1005</v>
          </cell>
          <cell r="C3368" t="str">
            <v>Ayudante</v>
          </cell>
          <cell r="D3368" t="str">
            <v>hs</v>
          </cell>
          <cell r="E3368">
            <v>4</v>
          </cell>
          <cell r="F3368">
            <v>468.58057475324659</v>
          </cell>
          <cell r="G3368">
            <v>1874.3222990129864</v>
          </cell>
          <cell r="H3368">
            <v>44044</v>
          </cell>
        </row>
        <row r="3369">
          <cell r="B3369" t="str">
            <v>T1025</v>
          </cell>
          <cell r="C3369" t="str">
            <v>Mortero 1:3 (Mat)</v>
          </cell>
          <cell r="D3369" t="str">
            <v>m3</v>
          </cell>
          <cell r="E3369">
            <v>2.4E-2</v>
          </cell>
          <cell r="F3369">
            <v>6787.2010500000006</v>
          </cell>
          <cell r="G3369">
            <v>162.8928252</v>
          </cell>
          <cell r="H3369">
            <v>44044</v>
          </cell>
        </row>
        <row r="3371">
          <cell r="A3371" t="str">
            <v>T1563</v>
          </cell>
          <cell r="C3371" t="str">
            <v>Tapas De Cámaras De Inspección De 0,60 X 0,60</v>
          </cell>
          <cell r="D3371" t="str">
            <v>u</v>
          </cell>
          <cell r="G3371">
            <v>15416.415869872208</v>
          </cell>
          <cell r="H3371">
            <v>44044</v>
          </cell>
          <cell r="I3371" t="str">
            <v>19 HERRERÍA</v>
          </cell>
        </row>
        <row r="3372">
          <cell r="B3372" t="str">
            <v>I1493</v>
          </cell>
          <cell r="C3372" t="str">
            <v>Hierro Procesado En Taller Y Pintado En Obra, Sin Colocar</v>
          </cell>
          <cell r="D3372" t="str">
            <v>kg</v>
          </cell>
          <cell r="E3372">
            <v>36</v>
          </cell>
          <cell r="F3372">
            <v>388.1</v>
          </cell>
          <cell r="G3372">
            <v>13971.6</v>
          </cell>
          <cell r="H3372">
            <v>44062</v>
          </cell>
          <cell r="I3372">
            <v>100</v>
          </cell>
        </row>
        <row r="3373">
          <cell r="B3373" t="str">
            <v>I1004</v>
          </cell>
          <cell r="C3373" t="str">
            <v>Oficial</v>
          </cell>
          <cell r="D3373" t="str">
            <v>hs</v>
          </cell>
          <cell r="E3373">
            <v>1.44</v>
          </cell>
          <cell r="F3373">
            <v>534.76377932467528</v>
          </cell>
          <cell r="G3373">
            <v>770.05984222753239</v>
          </cell>
          <cell r="H3373">
            <v>44044</v>
          </cell>
        </row>
        <row r="3374">
          <cell r="B3374" t="str">
            <v>I1005</v>
          </cell>
          <cell r="C3374" t="str">
            <v>Ayudante</v>
          </cell>
          <cell r="D3374" t="str">
            <v>hs</v>
          </cell>
          <cell r="E3374">
            <v>1.44</v>
          </cell>
          <cell r="F3374">
            <v>468.58057475324659</v>
          </cell>
          <cell r="G3374">
            <v>674.7560276446751</v>
          </cell>
          <cell r="H3374">
            <v>44044</v>
          </cell>
        </row>
        <row r="3376">
          <cell r="A3376" t="str">
            <v>T1564</v>
          </cell>
          <cell r="C3376" t="str">
            <v>Tapas Para Acceso A Bocas De Acceso De 0,30 X 0,30</v>
          </cell>
          <cell r="D3376" t="str">
            <v>u</v>
          </cell>
          <cell r="G3376">
            <v>3854.1039674680519</v>
          </cell>
          <cell r="H3376">
            <v>44044</v>
          </cell>
          <cell r="I3376" t="str">
            <v>19 HERRERÍA</v>
          </cell>
        </row>
        <row r="3377">
          <cell r="B3377" t="str">
            <v>I1493</v>
          </cell>
          <cell r="C3377" t="str">
            <v>Hierro Procesado En Taller Y Pintado En Obra, Sin Colocar</v>
          </cell>
          <cell r="D3377" t="str">
            <v>kg</v>
          </cell>
          <cell r="E3377">
            <v>9</v>
          </cell>
          <cell r="F3377">
            <v>388.1</v>
          </cell>
          <cell r="G3377">
            <v>3492.9</v>
          </cell>
          <cell r="H3377">
            <v>44062</v>
          </cell>
          <cell r="I3377">
            <v>100</v>
          </cell>
        </row>
        <row r="3378">
          <cell r="B3378" t="str">
            <v>I1004</v>
          </cell>
          <cell r="C3378" t="str">
            <v>Oficial</v>
          </cell>
          <cell r="D3378" t="str">
            <v>hs</v>
          </cell>
          <cell r="E3378">
            <v>0.36</v>
          </cell>
          <cell r="F3378">
            <v>534.76377932467528</v>
          </cell>
          <cell r="G3378">
            <v>192.5149605568831</v>
          </cell>
          <cell r="H3378">
            <v>44044</v>
          </cell>
        </row>
        <row r="3379">
          <cell r="B3379" t="str">
            <v>I1005</v>
          </cell>
          <cell r="C3379" t="str">
            <v>Ayudante</v>
          </cell>
          <cell r="D3379" t="str">
            <v>hs</v>
          </cell>
          <cell r="E3379">
            <v>0.36</v>
          </cell>
          <cell r="F3379">
            <v>468.58057475324659</v>
          </cell>
          <cell r="G3379">
            <v>168.68900691116878</v>
          </cell>
          <cell r="H3379">
            <v>44044</v>
          </cell>
        </row>
        <row r="3381">
          <cell r="A3381" t="str">
            <v>T1565</v>
          </cell>
          <cell r="C3381" t="str">
            <v>Tapas De Cámaras Cruces Generales - Tipo 1 - 1,05 X 1,05</v>
          </cell>
          <cell r="D3381" t="str">
            <v>u</v>
          </cell>
          <cell r="G3381">
            <v>47212.773601483641</v>
          </cell>
          <cell r="H3381">
            <v>44044</v>
          </cell>
          <cell r="I3381" t="str">
            <v>19 HERRERÍA</v>
          </cell>
        </row>
        <row r="3382">
          <cell r="B3382" t="str">
            <v>I1493</v>
          </cell>
          <cell r="C3382" t="str">
            <v>Hierro Procesado En Taller Y Pintado En Obra, Sin Colocar</v>
          </cell>
          <cell r="D3382" t="str">
            <v>kg</v>
          </cell>
          <cell r="E3382">
            <v>110.25</v>
          </cell>
          <cell r="F3382">
            <v>388.1</v>
          </cell>
          <cell r="G3382">
            <v>42788.025000000001</v>
          </cell>
          <cell r="H3382">
            <v>44062</v>
          </cell>
          <cell r="I3382">
            <v>100</v>
          </cell>
        </row>
        <row r="3383">
          <cell r="B3383" t="str">
            <v>I1004</v>
          </cell>
          <cell r="C3383" t="str">
            <v>Oficial</v>
          </cell>
          <cell r="D3383" t="str">
            <v>hs</v>
          </cell>
          <cell r="E3383">
            <v>4.41</v>
          </cell>
          <cell r="F3383">
            <v>534.76377932467528</v>
          </cell>
          <cell r="G3383">
            <v>2358.3082668218181</v>
          </cell>
          <cell r="H3383">
            <v>44044</v>
          </cell>
        </row>
        <row r="3384">
          <cell r="B3384" t="str">
            <v>I1005</v>
          </cell>
          <cell r="C3384" t="str">
            <v>Ayudante</v>
          </cell>
          <cell r="D3384" t="str">
            <v>hs</v>
          </cell>
          <cell r="E3384">
            <v>4.41</v>
          </cell>
          <cell r="F3384">
            <v>468.58057475324659</v>
          </cell>
          <cell r="G3384">
            <v>2066.4403346618174</v>
          </cell>
          <cell r="H3384">
            <v>44044</v>
          </cell>
        </row>
        <row r="3386">
          <cell r="A3386" t="str">
            <v>T1566</v>
          </cell>
          <cell r="C3386" t="str">
            <v>Tapas De Cámaras Cruces Generales - Tipo 2 - 0,45 X 1,05</v>
          </cell>
          <cell r="D3386" t="str">
            <v>u</v>
          </cell>
          <cell r="G3386">
            <v>20234.045829207273</v>
          </cell>
          <cell r="H3386">
            <v>44044</v>
          </cell>
          <cell r="I3386" t="str">
            <v>19 HERRERÍA</v>
          </cell>
        </row>
        <row r="3387">
          <cell r="B3387" t="str">
            <v>I1493</v>
          </cell>
          <cell r="C3387" t="str">
            <v>Hierro Procesado En Taller Y Pintado En Obra, Sin Colocar</v>
          </cell>
          <cell r="D3387" t="str">
            <v>kg</v>
          </cell>
          <cell r="E3387">
            <v>47.25</v>
          </cell>
          <cell r="F3387">
            <v>388.1</v>
          </cell>
          <cell r="G3387">
            <v>18337.725000000002</v>
          </cell>
          <cell r="H3387">
            <v>44062</v>
          </cell>
          <cell r="I3387">
            <v>100</v>
          </cell>
        </row>
        <row r="3388">
          <cell r="B3388" t="str">
            <v>I1004</v>
          </cell>
          <cell r="C3388" t="str">
            <v>Oficial</v>
          </cell>
          <cell r="D3388" t="str">
            <v>hs</v>
          </cell>
          <cell r="E3388">
            <v>1.89</v>
          </cell>
          <cell r="F3388">
            <v>534.76377932467528</v>
          </cell>
          <cell r="G3388">
            <v>1010.7035429236362</v>
          </cell>
          <cell r="H3388">
            <v>44044</v>
          </cell>
        </row>
        <row r="3389">
          <cell r="B3389" t="str">
            <v>I1005</v>
          </cell>
          <cell r="C3389" t="str">
            <v>Ayudante</v>
          </cell>
          <cell r="D3389" t="str">
            <v>hs</v>
          </cell>
          <cell r="E3389">
            <v>1.89</v>
          </cell>
          <cell r="F3389">
            <v>468.58057475324659</v>
          </cell>
          <cell r="G3389">
            <v>885.61728628363596</v>
          </cell>
          <cell r="H3389">
            <v>44044</v>
          </cell>
        </row>
        <row r="3391">
          <cell r="A3391" t="str">
            <v>T1567</v>
          </cell>
          <cell r="C3391" t="str">
            <v>Tapas De Cámaras Cruces Generales - Tipo 3 - 0,45 X 0,45</v>
          </cell>
          <cell r="D3391" t="str">
            <v>u</v>
          </cell>
          <cell r="G3391">
            <v>8671.7339268031174</v>
          </cell>
          <cell r="H3391">
            <v>44044</v>
          </cell>
          <cell r="I3391" t="str">
            <v>19 HERRERÍA</v>
          </cell>
        </row>
        <row r="3392">
          <cell r="B3392" t="str">
            <v>I1493</v>
          </cell>
          <cell r="C3392" t="str">
            <v>Hierro Procesado En Taller Y Pintado En Obra, Sin Colocar</v>
          </cell>
          <cell r="D3392" t="str">
            <v>kg</v>
          </cell>
          <cell r="E3392">
            <v>20.25</v>
          </cell>
          <cell r="F3392">
            <v>388.1</v>
          </cell>
          <cell r="G3392">
            <v>7859.0250000000005</v>
          </cell>
          <cell r="H3392">
            <v>44062</v>
          </cell>
          <cell r="I3392">
            <v>100</v>
          </cell>
        </row>
        <row r="3393">
          <cell r="B3393" t="str">
            <v>I1004</v>
          </cell>
          <cell r="C3393" t="str">
            <v>Oficial</v>
          </cell>
          <cell r="D3393" t="str">
            <v>hs</v>
          </cell>
          <cell r="E3393">
            <v>0.81</v>
          </cell>
          <cell r="F3393">
            <v>534.76377932467528</v>
          </cell>
          <cell r="G3393">
            <v>433.15866125298703</v>
          </cell>
          <cell r="H3393">
            <v>44044</v>
          </cell>
        </row>
        <row r="3394">
          <cell r="B3394" t="str">
            <v>I1005</v>
          </cell>
          <cell r="C3394" t="str">
            <v>Ayudante</v>
          </cell>
          <cell r="D3394" t="str">
            <v>hs</v>
          </cell>
          <cell r="E3394">
            <v>0.81</v>
          </cell>
          <cell r="F3394">
            <v>468.58057475324659</v>
          </cell>
          <cell r="G3394">
            <v>379.55026555012978</v>
          </cell>
          <cell r="H3394">
            <v>44044</v>
          </cell>
        </row>
        <row r="3396">
          <cell r="A3396" t="str">
            <v>T1568</v>
          </cell>
          <cell r="C3396" t="str">
            <v>Tapas De Cámaras Elec/Datos Principales C/30 Mts 0,95 X 0,45</v>
          </cell>
          <cell r="D3396" t="str">
            <v>u</v>
          </cell>
          <cell r="G3396">
            <v>18306.993845473247</v>
          </cell>
          <cell r="H3396">
            <v>44044</v>
          </cell>
          <cell r="I3396" t="str">
            <v>19 HERRERÍA</v>
          </cell>
        </row>
        <row r="3397">
          <cell r="B3397" t="str">
            <v>I1493</v>
          </cell>
          <cell r="C3397" t="str">
            <v>Hierro Procesado En Taller Y Pintado En Obra, Sin Colocar</v>
          </cell>
          <cell r="D3397" t="str">
            <v>kg</v>
          </cell>
          <cell r="E3397">
            <v>42.75</v>
          </cell>
          <cell r="F3397">
            <v>388.1</v>
          </cell>
          <cell r="G3397">
            <v>16591.275000000001</v>
          </cell>
          <cell r="H3397">
            <v>44062</v>
          </cell>
          <cell r="I3397">
            <v>100</v>
          </cell>
        </row>
        <row r="3398">
          <cell r="B3398" t="str">
            <v>I1004</v>
          </cell>
          <cell r="C3398" t="str">
            <v>Oficial</v>
          </cell>
          <cell r="D3398" t="str">
            <v>hs</v>
          </cell>
          <cell r="E3398">
            <v>1.71</v>
          </cell>
          <cell r="F3398">
            <v>534.76377932467528</v>
          </cell>
          <cell r="G3398">
            <v>914.44606264519473</v>
          </cell>
          <cell r="H3398">
            <v>44044</v>
          </cell>
        </row>
        <row r="3399">
          <cell r="B3399" t="str">
            <v>I1005</v>
          </cell>
          <cell r="C3399" t="str">
            <v>Ayudante</v>
          </cell>
          <cell r="D3399" t="str">
            <v>hs</v>
          </cell>
          <cell r="E3399">
            <v>1.71</v>
          </cell>
          <cell r="F3399">
            <v>468.58057475324659</v>
          </cell>
          <cell r="G3399">
            <v>801.27278282805162</v>
          </cell>
          <cell r="H3399">
            <v>44044</v>
          </cell>
        </row>
        <row r="3401">
          <cell r="A3401" t="str">
            <v>T1569</v>
          </cell>
          <cell r="C3401" t="str">
            <v>Tapas De Cámaras Audio/Cctv Principales C/30 Mts 0,45 X 0,45</v>
          </cell>
          <cell r="D3401" t="str">
            <v>u</v>
          </cell>
          <cell r="G3401">
            <v>8671.7339268031174</v>
          </cell>
          <cell r="H3401">
            <v>44044</v>
          </cell>
          <cell r="I3401" t="str">
            <v>19 HERRERÍA</v>
          </cell>
        </row>
        <row r="3402">
          <cell r="B3402" t="str">
            <v>I1493</v>
          </cell>
          <cell r="C3402" t="str">
            <v>Hierro Procesado En Taller Y Pintado En Obra, Sin Colocar</v>
          </cell>
          <cell r="D3402" t="str">
            <v>kg</v>
          </cell>
          <cell r="E3402">
            <v>20.25</v>
          </cell>
          <cell r="F3402">
            <v>388.1</v>
          </cell>
          <cell r="G3402">
            <v>7859.0250000000005</v>
          </cell>
          <cell r="H3402">
            <v>44062</v>
          </cell>
          <cell r="I3402">
            <v>100</v>
          </cell>
        </row>
        <row r="3403">
          <cell r="B3403" t="str">
            <v>I1004</v>
          </cell>
          <cell r="C3403" t="str">
            <v>Oficial</v>
          </cell>
          <cell r="D3403" t="str">
            <v>hs</v>
          </cell>
          <cell r="E3403">
            <v>0.81</v>
          </cell>
          <cell r="F3403">
            <v>534.76377932467528</v>
          </cell>
          <cell r="G3403">
            <v>433.15866125298703</v>
          </cell>
          <cell r="H3403">
            <v>44044</v>
          </cell>
        </row>
        <row r="3404">
          <cell r="B3404" t="str">
            <v>I1005</v>
          </cell>
          <cell r="C3404" t="str">
            <v>Ayudante</v>
          </cell>
          <cell r="D3404" t="str">
            <v>hs</v>
          </cell>
          <cell r="E3404">
            <v>0.81</v>
          </cell>
          <cell r="F3404">
            <v>468.58057475324659</v>
          </cell>
          <cell r="G3404">
            <v>379.55026555012978</v>
          </cell>
          <cell r="H3404">
            <v>44044</v>
          </cell>
        </row>
        <row r="3406">
          <cell r="A3406" t="str">
            <v>T1570</v>
          </cell>
          <cell r="C3406" t="str">
            <v>Tapas De Cámaras De Señalamiento De 0,45 X 0,45</v>
          </cell>
          <cell r="D3406" t="str">
            <v>u</v>
          </cell>
          <cell r="G3406">
            <v>8671.7339268031174</v>
          </cell>
          <cell r="H3406">
            <v>44044</v>
          </cell>
          <cell r="I3406" t="str">
            <v>19 HERRERÍA</v>
          </cell>
        </row>
        <row r="3407">
          <cell r="B3407" t="str">
            <v>I1493</v>
          </cell>
          <cell r="C3407" t="str">
            <v>Hierro Procesado En Taller Y Pintado En Obra, Sin Colocar</v>
          </cell>
          <cell r="D3407" t="str">
            <v>kg</v>
          </cell>
          <cell r="E3407">
            <v>20.25</v>
          </cell>
          <cell r="F3407">
            <v>388.1</v>
          </cell>
          <cell r="G3407">
            <v>7859.0250000000005</v>
          </cell>
          <cell r="H3407">
            <v>44062</v>
          </cell>
          <cell r="I3407">
            <v>100</v>
          </cell>
        </row>
        <row r="3408">
          <cell r="B3408" t="str">
            <v>I1004</v>
          </cell>
          <cell r="C3408" t="str">
            <v>Oficial</v>
          </cell>
          <cell r="D3408" t="str">
            <v>hs</v>
          </cell>
          <cell r="E3408">
            <v>0.81</v>
          </cell>
          <cell r="F3408">
            <v>534.76377932467528</v>
          </cell>
          <cell r="G3408">
            <v>433.15866125298703</v>
          </cell>
          <cell r="H3408">
            <v>44044</v>
          </cell>
        </row>
        <row r="3409">
          <cell r="B3409" t="str">
            <v>I1005</v>
          </cell>
          <cell r="C3409" t="str">
            <v>Ayudante</v>
          </cell>
          <cell r="D3409" t="str">
            <v>hs</v>
          </cell>
          <cell r="E3409">
            <v>0.81</v>
          </cell>
          <cell r="F3409">
            <v>468.58057475324659</v>
          </cell>
          <cell r="G3409">
            <v>379.55026555012978</v>
          </cell>
          <cell r="H3409">
            <v>44044</v>
          </cell>
        </row>
        <row r="3411">
          <cell r="A3411" t="str">
            <v>T1571</v>
          </cell>
          <cell r="C3411" t="str">
            <v>Tapas De Cámaras Sanit Locales De 1,05 X 0,45</v>
          </cell>
          <cell r="D3411" t="str">
            <v>u</v>
          </cell>
          <cell r="G3411">
            <v>20234.045829207273</v>
          </cell>
          <cell r="H3411">
            <v>44044</v>
          </cell>
          <cell r="I3411" t="str">
            <v>19 HERRERÍA</v>
          </cell>
        </row>
        <row r="3412">
          <cell r="B3412" t="str">
            <v>I1493</v>
          </cell>
          <cell r="C3412" t="str">
            <v>Hierro Procesado En Taller Y Pintado En Obra, Sin Colocar</v>
          </cell>
          <cell r="D3412" t="str">
            <v>kg</v>
          </cell>
          <cell r="E3412">
            <v>47.25</v>
          </cell>
          <cell r="F3412">
            <v>388.1</v>
          </cell>
          <cell r="G3412">
            <v>18337.725000000002</v>
          </cell>
          <cell r="H3412">
            <v>44062</v>
          </cell>
          <cell r="I3412">
            <v>100</v>
          </cell>
        </row>
        <row r="3413">
          <cell r="B3413" t="str">
            <v>I1004</v>
          </cell>
          <cell r="C3413" t="str">
            <v>Oficial</v>
          </cell>
          <cell r="D3413" t="str">
            <v>hs</v>
          </cell>
          <cell r="E3413">
            <v>1.89</v>
          </cell>
          <cell r="F3413">
            <v>534.76377932467528</v>
          </cell>
          <cell r="G3413">
            <v>1010.7035429236362</v>
          </cell>
          <cell r="H3413">
            <v>44044</v>
          </cell>
        </row>
        <row r="3414">
          <cell r="B3414" t="str">
            <v>I1005</v>
          </cell>
          <cell r="C3414" t="str">
            <v>Ayudante</v>
          </cell>
          <cell r="D3414" t="str">
            <v>hs</v>
          </cell>
          <cell r="E3414">
            <v>1.89</v>
          </cell>
          <cell r="F3414">
            <v>468.58057475324659</v>
          </cell>
          <cell r="G3414">
            <v>885.61728628363596</v>
          </cell>
          <cell r="H3414">
            <v>44044</v>
          </cell>
        </row>
        <row r="3416">
          <cell r="A3416" t="str">
            <v>T1572</v>
          </cell>
          <cell r="C3416" t="str">
            <v>Tapas De Cámaras Electricas Locales De 0,40 X 0,40</v>
          </cell>
          <cell r="D3416" t="str">
            <v>u</v>
          </cell>
          <cell r="G3416">
            <v>6851.7403866098721</v>
          </cell>
          <cell r="H3416">
            <v>44044</v>
          </cell>
          <cell r="I3416" t="str">
            <v>19 HERRERÍA</v>
          </cell>
        </row>
        <row r="3417">
          <cell r="B3417" t="str">
            <v>I1493</v>
          </cell>
          <cell r="C3417" t="str">
            <v>Hierro Procesado En Taller Y Pintado En Obra, Sin Colocar</v>
          </cell>
          <cell r="D3417" t="str">
            <v>kg</v>
          </cell>
          <cell r="E3417">
            <v>16.000000000000004</v>
          </cell>
          <cell r="F3417">
            <v>388.1</v>
          </cell>
          <cell r="G3417">
            <v>6209.6000000000022</v>
          </cell>
          <cell r="H3417">
            <v>44062</v>
          </cell>
          <cell r="I3417">
            <v>100</v>
          </cell>
        </row>
        <row r="3418">
          <cell r="B3418" t="str">
            <v>I1004</v>
          </cell>
          <cell r="C3418" t="str">
            <v>Oficial</v>
          </cell>
          <cell r="D3418" t="str">
            <v>hs</v>
          </cell>
          <cell r="E3418">
            <v>0.64000000000000012</v>
          </cell>
          <cell r="F3418">
            <v>534.76377932467528</v>
          </cell>
          <cell r="G3418">
            <v>342.24881876779227</v>
          </cell>
          <cell r="H3418">
            <v>44044</v>
          </cell>
        </row>
        <row r="3419">
          <cell r="B3419" t="str">
            <v>I1005</v>
          </cell>
          <cell r="C3419" t="str">
            <v>Ayudante</v>
          </cell>
          <cell r="D3419" t="str">
            <v>hs</v>
          </cell>
          <cell r="E3419">
            <v>0.64000000000000012</v>
          </cell>
          <cell r="F3419">
            <v>468.58057475324659</v>
          </cell>
          <cell r="G3419">
            <v>299.8915678420779</v>
          </cell>
          <cell r="H3419">
            <v>44044</v>
          </cell>
        </row>
        <row r="3421">
          <cell r="A3421" t="str">
            <v>T1573</v>
          </cell>
          <cell r="C3421" t="str">
            <v>Tapas De Cámaras Canillas Hidros De 0,45 X 0,30</v>
          </cell>
          <cell r="D3421" t="str">
            <v>u</v>
          </cell>
          <cell r="G3421">
            <v>5781.1559512020776</v>
          </cell>
          <cell r="H3421">
            <v>44044</v>
          </cell>
          <cell r="I3421" t="str">
            <v>19 HERRERÍA</v>
          </cell>
        </row>
        <row r="3422">
          <cell r="B3422" t="str">
            <v>I1493</v>
          </cell>
          <cell r="C3422" t="str">
            <v>Hierro Procesado En Taller Y Pintado En Obra, Sin Colocar</v>
          </cell>
          <cell r="D3422" t="str">
            <v>kg</v>
          </cell>
          <cell r="E3422">
            <v>13.5</v>
          </cell>
          <cell r="F3422">
            <v>388.1</v>
          </cell>
          <cell r="G3422">
            <v>5239.3500000000004</v>
          </cell>
          <cell r="H3422">
            <v>44062</v>
          </cell>
          <cell r="I3422">
            <v>100</v>
          </cell>
        </row>
        <row r="3423">
          <cell r="B3423" t="str">
            <v>I1004</v>
          </cell>
          <cell r="C3423" t="str">
            <v>Oficial</v>
          </cell>
          <cell r="D3423" t="str">
            <v>hs</v>
          </cell>
          <cell r="E3423">
            <v>0.54</v>
          </cell>
          <cell r="F3423">
            <v>534.76377932467528</v>
          </cell>
          <cell r="G3423">
            <v>288.77244083532469</v>
          </cell>
          <cell r="H3423">
            <v>44044</v>
          </cell>
        </row>
        <row r="3424">
          <cell r="B3424" t="str">
            <v>I1005</v>
          </cell>
          <cell r="C3424" t="str">
            <v>Ayudante</v>
          </cell>
          <cell r="D3424" t="str">
            <v>hs</v>
          </cell>
          <cell r="E3424">
            <v>0.54</v>
          </cell>
          <cell r="F3424">
            <v>468.58057475324659</v>
          </cell>
          <cell r="G3424">
            <v>253.03351036675318</v>
          </cell>
          <cell r="H3424">
            <v>44044</v>
          </cell>
        </row>
        <row r="3426">
          <cell r="A3426" t="str">
            <v>T1574</v>
          </cell>
          <cell r="C3426" t="str">
            <v>Tapas De Cámaras Tomas Hidros De 0,30 X 0,30</v>
          </cell>
          <cell r="D3426" t="str">
            <v>u</v>
          </cell>
          <cell r="G3426">
            <v>3854.1039674680519</v>
          </cell>
          <cell r="H3426">
            <v>44044</v>
          </cell>
          <cell r="I3426" t="str">
            <v>19 HERRERÍA</v>
          </cell>
        </row>
        <row r="3427">
          <cell r="B3427" t="str">
            <v>I1493</v>
          </cell>
          <cell r="C3427" t="str">
            <v>Hierro Procesado En Taller Y Pintado En Obra, Sin Colocar</v>
          </cell>
          <cell r="D3427" t="str">
            <v>kg</v>
          </cell>
          <cell r="E3427">
            <v>9</v>
          </cell>
          <cell r="F3427">
            <v>388.1</v>
          </cell>
          <cell r="G3427">
            <v>3492.9</v>
          </cell>
          <cell r="H3427">
            <v>44062</v>
          </cell>
          <cell r="I3427">
            <v>100</v>
          </cell>
        </row>
        <row r="3428">
          <cell r="B3428" t="str">
            <v>I1004</v>
          </cell>
          <cell r="C3428" t="str">
            <v>Oficial</v>
          </cell>
          <cell r="D3428" t="str">
            <v>hs</v>
          </cell>
          <cell r="E3428">
            <v>0.36</v>
          </cell>
          <cell r="F3428">
            <v>534.76377932467528</v>
          </cell>
          <cell r="G3428">
            <v>192.5149605568831</v>
          </cell>
          <cell r="H3428">
            <v>44044</v>
          </cell>
        </row>
        <row r="3429">
          <cell r="B3429" t="str">
            <v>I1005</v>
          </cell>
          <cell r="C3429" t="str">
            <v>Ayudante</v>
          </cell>
          <cell r="D3429" t="str">
            <v>hs</v>
          </cell>
          <cell r="E3429">
            <v>0.36</v>
          </cell>
          <cell r="F3429">
            <v>468.58057475324659</v>
          </cell>
          <cell r="G3429">
            <v>168.68900691116878</v>
          </cell>
          <cell r="H3429">
            <v>44044</v>
          </cell>
        </row>
        <row r="3431">
          <cell r="A3431" t="str">
            <v>T1575</v>
          </cell>
          <cell r="C3431" t="str">
            <v>Puertas Metálicas Para Cámaras Ldf 0,50 X 1,40</v>
          </cell>
          <cell r="D3431" t="str">
            <v>u</v>
          </cell>
          <cell r="G3431">
            <v>8564.6754832623374</v>
          </cell>
          <cell r="H3431">
            <v>44044</v>
          </cell>
          <cell r="I3431" t="str">
            <v>19 HERRERÍA</v>
          </cell>
        </row>
        <row r="3432">
          <cell r="B3432" t="str">
            <v>I1493</v>
          </cell>
          <cell r="C3432" t="str">
            <v>Hierro Procesado En Taller Y Pintado En Obra, Sin Colocar</v>
          </cell>
          <cell r="D3432" t="str">
            <v>kg</v>
          </cell>
          <cell r="E3432">
            <v>20</v>
          </cell>
          <cell r="F3432">
            <v>388.1</v>
          </cell>
          <cell r="G3432">
            <v>7762</v>
          </cell>
          <cell r="H3432">
            <v>44062</v>
          </cell>
          <cell r="I3432">
            <v>100</v>
          </cell>
        </row>
        <row r="3433">
          <cell r="B3433" t="str">
            <v>I1004</v>
          </cell>
          <cell r="C3433" t="str">
            <v>Oficial</v>
          </cell>
          <cell r="D3433" t="str">
            <v>hs</v>
          </cell>
          <cell r="E3433">
            <v>0.8</v>
          </cell>
          <cell r="F3433">
            <v>534.76377932467528</v>
          </cell>
          <cell r="G3433">
            <v>427.81102345974023</v>
          </cell>
          <cell r="H3433">
            <v>44044</v>
          </cell>
        </row>
        <row r="3434">
          <cell r="B3434" t="str">
            <v>I1005</v>
          </cell>
          <cell r="C3434" t="str">
            <v>Ayudante</v>
          </cell>
          <cell r="D3434" t="str">
            <v>hs</v>
          </cell>
          <cell r="E3434">
            <v>0.8</v>
          </cell>
          <cell r="F3434">
            <v>468.58057475324659</v>
          </cell>
          <cell r="G3434">
            <v>374.86445980259731</v>
          </cell>
          <cell r="H3434">
            <v>44044</v>
          </cell>
        </row>
        <row r="3436">
          <cell r="A3436" t="str">
            <v>T1576</v>
          </cell>
          <cell r="C3436" t="str">
            <v>Rejas De Barrotes Idem Existentes En Línea De Molinetes En Hall</v>
          </cell>
          <cell r="D3436" t="str">
            <v>ml</v>
          </cell>
          <cell r="G3436">
            <v>21846.993260548577</v>
          </cell>
          <cell r="H3436">
            <v>43958.588807870372</v>
          </cell>
          <cell r="I3436" t="str">
            <v>19 HERRERÍA</v>
          </cell>
        </row>
        <row r="3437">
          <cell r="B3437" t="str">
            <v>I1493</v>
          </cell>
          <cell r="C3437" t="str">
            <v>Hierro Procesado En Taller Y Pintado En Obra, Sin Colocar</v>
          </cell>
          <cell r="D3437" t="str">
            <v>kg</v>
          </cell>
          <cell r="E3437">
            <v>50.875000000000007</v>
          </cell>
          <cell r="F3437">
            <v>388.1</v>
          </cell>
          <cell r="G3437">
            <v>19744.587500000005</v>
          </cell>
          <cell r="H3437">
            <v>44062</v>
          </cell>
          <cell r="I3437" t="str">
            <v>370 kg en 8 ml</v>
          </cell>
        </row>
        <row r="3438">
          <cell r="B3438" t="str">
            <v>I1004</v>
          </cell>
          <cell r="C3438" t="str">
            <v>Oficial</v>
          </cell>
          <cell r="D3438" t="str">
            <v>hs</v>
          </cell>
          <cell r="E3438">
            <v>2.0350000000000001</v>
          </cell>
          <cell r="F3438">
            <v>534.76377932467528</v>
          </cell>
          <cell r="G3438">
            <v>1088.2442909257143</v>
          </cell>
          <cell r="H3438">
            <v>44044</v>
          </cell>
        </row>
        <row r="3439">
          <cell r="B3439" t="str">
            <v>I1005</v>
          </cell>
          <cell r="C3439" t="str">
            <v>Ayudante</v>
          </cell>
          <cell r="D3439" t="str">
            <v>hs</v>
          </cell>
          <cell r="E3439">
            <v>2.0350000000000001</v>
          </cell>
          <cell r="F3439">
            <v>468.58057475324659</v>
          </cell>
          <cell r="G3439">
            <v>953.56146962285686</v>
          </cell>
          <cell r="H3439">
            <v>44044</v>
          </cell>
        </row>
        <row r="3440">
          <cell r="B3440" t="str">
            <v>I1578</v>
          </cell>
          <cell r="C3440" t="str">
            <v xml:space="preserve">Anclajes Hiliti </v>
          </cell>
          <cell r="D3440" t="str">
            <v>u</v>
          </cell>
          <cell r="E3440">
            <v>1.3333333333333333</v>
          </cell>
          <cell r="F3440">
            <v>45.45</v>
          </cell>
          <cell r="G3440">
            <v>60.6</v>
          </cell>
          <cell r="H3440">
            <v>43958.588807870372</v>
          </cell>
          <cell r="I3440" t="str">
            <v>4 por cada 3 ml</v>
          </cell>
        </row>
        <row r="3442">
          <cell r="A3442" t="str">
            <v>T1577</v>
          </cell>
          <cell r="C3442" t="str">
            <v>Puertas De Emergenia C/ Barral Anti-Pánico Idem Existentes En Línea De Molinetes En Hall</v>
          </cell>
          <cell r="D3442" t="str">
            <v>m2</v>
          </cell>
          <cell r="G3442">
            <v>12908.680191226551</v>
          </cell>
          <cell r="H3442">
            <v>44044</v>
          </cell>
          <cell r="I3442" t="str">
            <v>19 HERRERÍA</v>
          </cell>
        </row>
        <row r="3443">
          <cell r="B3443" t="str">
            <v>I1493</v>
          </cell>
          <cell r="C3443" t="str">
            <v>Hierro Procesado En Taller Y Pintado En Obra, Sin Colocar</v>
          </cell>
          <cell r="D3443" t="str">
            <v>kg</v>
          </cell>
          <cell r="E3443">
            <v>26.481481481481481</v>
          </cell>
          <cell r="F3443">
            <v>388.1</v>
          </cell>
          <cell r="G3443">
            <v>10277.462962962964</v>
          </cell>
          <cell r="H3443">
            <v>44062</v>
          </cell>
          <cell r="I3443" t="str">
            <v>130 kg en 2,7 m x 2 m = 5,4 m2</v>
          </cell>
        </row>
        <row r="3444">
          <cell r="B3444" t="str">
            <v>I1576</v>
          </cell>
          <cell r="C3444" t="str">
            <v>Barral Antipánico Jaque T290 Sin Llave Simple Hoja Push</v>
          </cell>
          <cell r="D3444" t="str">
            <v>u</v>
          </cell>
          <cell r="E3444">
            <v>0.37037037037037035</v>
          </cell>
          <cell r="F3444">
            <v>3090.9090999999999</v>
          </cell>
          <cell r="G3444">
            <v>1144.7811481481481</v>
          </cell>
          <cell r="H3444">
            <v>44044</v>
          </cell>
          <cell r="I3444" t="str">
            <v>2 en 5,4 m2</v>
          </cell>
        </row>
        <row r="3445">
          <cell r="B3445" t="str">
            <v>I1004</v>
          </cell>
          <cell r="C3445" t="str">
            <v>Oficial</v>
          </cell>
          <cell r="D3445" t="str">
            <v>hs</v>
          </cell>
          <cell r="E3445">
            <v>1.4814814814814814</v>
          </cell>
          <cell r="F3445">
            <v>534.76377932467528</v>
          </cell>
          <cell r="G3445">
            <v>792.24263603655595</v>
          </cell>
          <cell r="H3445">
            <v>44044</v>
          </cell>
          <cell r="I3445" t="str">
            <v>8 hs en 5,4 m2</v>
          </cell>
        </row>
        <row r="3446">
          <cell r="B3446" t="str">
            <v>I1005</v>
          </cell>
          <cell r="C3446" t="str">
            <v>Ayudante</v>
          </cell>
          <cell r="D3446" t="str">
            <v>hs</v>
          </cell>
          <cell r="E3446">
            <v>1.4814814814814814</v>
          </cell>
          <cell r="F3446">
            <v>468.58057475324659</v>
          </cell>
          <cell r="G3446">
            <v>694.19344407888377</v>
          </cell>
          <cell r="H3446">
            <v>44044</v>
          </cell>
        </row>
        <row r="3448">
          <cell r="A3448" t="str">
            <v>T1578</v>
          </cell>
          <cell r="C3448" t="str">
            <v>Barandas Para Escaleras En Acero Galvanizado Por Inmersión En Caliente</v>
          </cell>
          <cell r="D3448" t="str">
            <v>ml</v>
          </cell>
          <cell r="G3448">
            <v>24085.461391114961</v>
          </cell>
          <cell r="H3448">
            <v>43958.588807870372</v>
          </cell>
          <cell r="I3448" t="str">
            <v>19 HERRERÍA</v>
          </cell>
        </row>
        <row r="3449">
          <cell r="B3449" t="str">
            <v>I1577</v>
          </cell>
          <cell r="C3449" t="str">
            <v>Hierro Procesado En Taller Y Galvanizado, Sin Colocar</v>
          </cell>
          <cell r="D3449" t="str">
            <v>kg</v>
          </cell>
          <cell r="E3449">
            <v>52.962962962962962</v>
          </cell>
          <cell r="F3449">
            <v>434.67200000000003</v>
          </cell>
          <cell r="G3449">
            <v>23021.51703703704</v>
          </cell>
          <cell r="H3449">
            <v>43958.588807870372</v>
          </cell>
          <cell r="I3449" t="str">
            <v>130 kg en 2,7 m</v>
          </cell>
        </row>
        <row r="3450">
          <cell r="B3450" t="str">
            <v>I1004</v>
          </cell>
          <cell r="C3450" t="str">
            <v>Oficial</v>
          </cell>
          <cell r="D3450" t="str">
            <v>hs</v>
          </cell>
          <cell r="E3450">
            <v>1</v>
          </cell>
          <cell r="F3450">
            <v>534.76377932467528</v>
          </cell>
          <cell r="G3450">
            <v>534.76377932467528</v>
          </cell>
          <cell r="H3450">
            <v>44044</v>
          </cell>
        </row>
        <row r="3451">
          <cell r="B3451" t="str">
            <v>I1005</v>
          </cell>
          <cell r="C3451" t="str">
            <v>Ayudante</v>
          </cell>
          <cell r="D3451" t="str">
            <v>hs</v>
          </cell>
          <cell r="E3451">
            <v>1</v>
          </cell>
          <cell r="F3451">
            <v>468.58057475324659</v>
          </cell>
          <cell r="G3451">
            <v>468.58057475324659</v>
          </cell>
          <cell r="H3451">
            <v>44044</v>
          </cell>
        </row>
        <row r="3452">
          <cell r="B3452" t="str">
            <v>I1578</v>
          </cell>
          <cell r="C3452" t="str">
            <v xml:space="preserve">Anclajes Hiliti </v>
          </cell>
          <cell r="D3452" t="str">
            <v>u</v>
          </cell>
          <cell r="E3452">
            <v>1.3333333333333333</v>
          </cell>
          <cell r="F3452">
            <v>45.45</v>
          </cell>
          <cell r="G3452">
            <v>60.6</v>
          </cell>
          <cell r="H3452">
            <v>43958.588807870372</v>
          </cell>
          <cell r="I3452" t="str">
            <v>4 por cada 3 ml</v>
          </cell>
        </row>
        <row r="3454">
          <cell r="A3454" t="str">
            <v>T1579</v>
          </cell>
          <cell r="C3454" t="str">
            <v>Pintura Poliuretánica Y Epoxi</v>
          </cell>
          <cell r="D3454" t="str">
            <v>m2</v>
          </cell>
          <cell r="G3454">
            <v>1496.0165659186146</v>
          </cell>
          <cell r="H3454">
            <v>44044</v>
          </cell>
          <cell r="I3454" t="str">
            <v>34 PINTURA</v>
          </cell>
        </row>
        <row r="3455">
          <cell r="B3455" t="str">
            <v>I1580</v>
          </cell>
          <cell r="C3455" t="str">
            <v>Esmalte Poliuretanico Plus Protection Blanco 4 Lt (Rinde 10 M2)</v>
          </cell>
          <cell r="D3455" t="str">
            <v>u</v>
          </cell>
          <cell r="E3455">
            <v>0.1</v>
          </cell>
          <cell r="F3455">
            <v>4091.7354999999998</v>
          </cell>
          <cell r="G3455">
            <v>409.17354999999998</v>
          </cell>
          <cell r="H3455">
            <v>44044</v>
          </cell>
        </row>
        <row r="3456">
          <cell r="B3456" t="str">
            <v>I1579</v>
          </cell>
          <cell r="C3456" t="str">
            <v>Esmalte Epoxi Plus Protection Gris Hielo 4L (Rinde 10 M2)</v>
          </cell>
          <cell r="D3456" t="str">
            <v>u</v>
          </cell>
          <cell r="E3456">
            <v>0.1</v>
          </cell>
          <cell r="F3456">
            <v>4495.9339</v>
          </cell>
          <cell r="G3456">
            <v>449.59339</v>
          </cell>
          <cell r="H3456">
            <v>44044</v>
          </cell>
        </row>
        <row r="3457">
          <cell r="B3457" t="str">
            <v>I1342</v>
          </cell>
          <cell r="C3457" t="str">
            <v>Rodillo Para Esmalte Sintetico</v>
          </cell>
          <cell r="D3457" t="str">
            <v>u</v>
          </cell>
          <cell r="E3457">
            <v>6.6666666666666666E-2</v>
          </cell>
          <cell r="F3457">
            <v>49.586799999999997</v>
          </cell>
          <cell r="G3457">
            <v>3.3057866666666662</v>
          </cell>
          <cell r="H3457">
            <v>44044</v>
          </cell>
          <cell r="I3457" t="str">
            <v>rinde 15 m2</v>
          </cell>
        </row>
        <row r="3458">
          <cell r="B3458" t="str">
            <v>T1719</v>
          </cell>
          <cell r="C3458" t="str">
            <v>Aplicación Mano De Pintura Sobre Metal (Mo)</v>
          </cell>
          <cell r="D3458" t="str">
            <v>m2</v>
          </cell>
          <cell r="E3458">
            <v>3</v>
          </cell>
          <cell r="F3458">
            <v>211.31461308398266</v>
          </cell>
          <cell r="G3458">
            <v>633.94383925194802</v>
          </cell>
          <cell r="H3458">
            <v>44044</v>
          </cell>
          <cell r="I3458" t="str">
            <v>3 MANOS</v>
          </cell>
        </row>
        <row r="3460">
          <cell r="A3460" t="str">
            <v>T1580</v>
          </cell>
          <cell r="C3460" t="str">
            <v>Sellador Acrílico Transparente Sobre Hormigón</v>
          </cell>
          <cell r="D3460" t="str">
            <v>m2</v>
          </cell>
          <cell r="G3460">
            <v>1441.8330910545455</v>
          </cell>
          <cell r="H3460">
            <v>44044</v>
          </cell>
          <cell r="I3460" t="str">
            <v>34 PINTURA</v>
          </cell>
        </row>
        <row r="3461">
          <cell r="B3461" t="str">
            <v>I1581</v>
          </cell>
          <cell r="C3461" t="str">
            <v>Sikaguard Max Impermeabilizante Hormigon Y Piedra 20Kg (0,5 Lts/M2/Mano)</v>
          </cell>
          <cell r="D3461" t="str">
            <v>u</v>
          </cell>
          <cell r="E3461">
            <v>0.05</v>
          </cell>
          <cell r="F3461">
            <v>8528.9256000000005</v>
          </cell>
          <cell r="G3461">
            <v>426.44628000000006</v>
          </cell>
          <cell r="H3461">
            <v>44044</v>
          </cell>
          <cell r="I3461" t="str">
            <v>2 manos</v>
          </cell>
        </row>
        <row r="3462">
          <cell r="B3462" t="str">
            <v>I1210</v>
          </cell>
          <cell r="C3462" t="str">
            <v>Oficial Pintor</v>
          </cell>
          <cell r="D3462" t="str">
            <v>hs</v>
          </cell>
          <cell r="E3462">
            <v>0.8</v>
          </cell>
          <cell r="F3462">
            <v>792.42979906493497</v>
          </cell>
          <cell r="G3462">
            <v>633.94383925194802</v>
          </cell>
          <cell r="H3462">
            <v>44044</v>
          </cell>
        </row>
        <row r="3463">
          <cell r="B3463" t="str">
            <v>I1005</v>
          </cell>
          <cell r="C3463" t="str">
            <v>Ayudante</v>
          </cell>
          <cell r="D3463" t="str">
            <v>hs</v>
          </cell>
          <cell r="E3463">
            <v>0.8</v>
          </cell>
          <cell r="F3463">
            <v>468.58057475324659</v>
          </cell>
          <cell r="G3463">
            <v>374.86445980259731</v>
          </cell>
          <cell r="H3463">
            <v>44044</v>
          </cell>
        </row>
        <row r="3464">
          <cell r="B3464" t="str">
            <v>I1335</v>
          </cell>
          <cell r="C3464" t="str">
            <v>Rodillo De Lana Para Pintor</v>
          </cell>
          <cell r="D3464" t="str">
            <v>u</v>
          </cell>
          <cell r="E3464">
            <v>0.02</v>
          </cell>
          <cell r="F3464">
            <v>328.92559999999997</v>
          </cell>
          <cell r="G3464">
            <v>6.5785119999999999</v>
          </cell>
          <cell r="H3464">
            <v>44044</v>
          </cell>
          <cell r="I3464" t="str">
            <v>rinde 50 m2</v>
          </cell>
        </row>
        <row r="3466">
          <cell r="A3466" t="str">
            <v>T1581</v>
          </cell>
          <cell r="C3466" t="str">
            <v>Laca Poliuretánica Monocomponente Sobre Mosaicos Cementicios De Prevención</v>
          </cell>
          <cell r="D3466" t="str">
            <v>m2</v>
          </cell>
          <cell r="G3466">
            <v>1089.5355710545455</v>
          </cell>
          <cell r="H3466">
            <v>44044</v>
          </cell>
          <cell r="I3466" t="str">
            <v>34 PINTURA</v>
          </cell>
        </row>
        <row r="3467">
          <cell r="B3467" t="str">
            <v>I1582</v>
          </cell>
          <cell r="C3467" t="str">
            <v>Laca Poliuretanica Piso X4 Litros + 1 Litro Diluyente (Rinde 57 M2)</v>
          </cell>
          <cell r="D3467" t="str">
            <v>u</v>
          </cell>
          <cell r="E3467">
            <v>0.02</v>
          </cell>
          <cell r="F3467">
            <v>3707.4380000000001</v>
          </cell>
          <cell r="G3467">
            <v>74.14876000000001</v>
          </cell>
          <cell r="H3467">
            <v>44044</v>
          </cell>
        </row>
        <row r="3468">
          <cell r="B3468" t="str">
            <v>I1210</v>
          </cell>
          <cell r="C3468" t="str">
            <v>Oficial Pintor</v>
          </cell>
          <cell r="D3468" t="str">
            <v>hs</v>
          </cell>
          <cell r="E3468">
            <v>0.8</v>
          </cell>
          <cell r="F3468">
            <v>792.42979906493497</v>
          </cell>
          <cell r="G3468">
            <v>633.94383925194802</v>
          </cell>
          <cell r="H3468">
            <v>44044</v>
          </cell>
        </row>
        <row r="3469">
          <cell r="B3469" t="str">
            <v>I1005</v>
          </cell>
          <cell r="C3469" t="str">
            <v>Ayudante</v>
          </cell>
          <cell r="D3469" t="str">
            <v>hs</v>
          </cell>
          <cell r="E3469">
            <v>0.8</v>
          </cell>
          <cell r="F3469">
            <v>468.58057475324659</v>
          </cell>
          <cell r="G3469">
            <v>374.86445980259731</v>
          </cell>
          <cell r="H3469">
            <v>44044</v>
          </cell>
        </row>
        <row r="3470">
          <cell r="B3470" t="str">
            <v>I1335</v>
          </cell>
          <cell r="C3470" t="str">
            <v>Rodillo De Lana Para Pintor</v>
          </cell>
          <cell r="D3470" t="str">
            <v>u</v>
          </cell>
          <cell r="E3470">
            <v>0.02</v>
          </cell>
          <cell r="F3470">
            <v>328.92559999999997</v>
          </cell>
          <cell r="G3470">
            <v>6.5785119999999999</v>
          </cell>
          <cell r="H3470">
            <v>44044</v>
          </cell>
          <cell r="I3470" t="str">
            <v>rinde 50 m2</v>
          </cell>
        </row>
        <row r="3472">
          <cell r="A3472" t="str">
            <v>T1582</v>
          </cell>
          <cell r="C3472" t="str">
            <v xml:space="preserve">Analisis Retiro </v>
          </cell>
          <cell r="D3472" t="str">
            <v>gl</v>
          </cell>
          <cell r="G3472">
            <v>754483.2818855627</v>
          </cell>
          <cell r="H3472">
            <v>43852</v>
          </cell>
          <cell r="I3472" t="str">
            <v>80 MODELO</v>
          </cell>
        </row>
        <row r="3473">
          <cell r="B3473" t="str">
            <v>T1040</v>
          </cell>
          <cell r="C3473" t="str">
            <v>Vigas H21 Fe 130 Kg/M3</v>
          </cell>
          <cell r="D3473" t="str">
            <v>m3</v>
          </cell>
          <cell r="E3473">
            <v>1</v>
          </cell>
          <cell r="F3473">
            <v>44052.419262548414</v>
          </cell>
          <cell r="G3473">
            <v>44052.419262548414</v>
          </cell>
          <cell r="H3473">
            <v>44044</v>
          </cell>
        </row>
        <row r="3474">
          <cell r="B3474" t="str">
            <v>T1042</v>
          </cell>
          <cell r="C3474" t="str">
            <v>Escaleras H21 Fe 55 Kg/M3</v>
          </cell>
          <cell r="D3474" t="str">
            <v>m3</v>
          </cell>
          <cell r="E3474">
            <v>1</v>
          </cell>
          <cell r="F3474">
            <v>49677.354704873425</v>
          </cell>
          <cell r="G3474">
            <v>49677.354704873425</v>
          </cell>
          <cell r="H3474">
            <v>44044</v>
          </cell>
        </row>
        <row r="3475">
          <cell r="B3475" t="str">
            <v>T1067</v>
          </cell>
          <cell r="C3475" t="str">
            <v>Contrapiso Alivianado Con Esferas De Poliest. Exp Esp 10 Cm</v>
          </cell>
          <cell r="D3475" t="str">
            <v>m3</v>
          </cell>
          <cell r="E3475">
            <v>1</v>
          </cell>
          <cell r="F3475">
            <v>1173.9412770389611</v>
          </cell>
          <cell r="G3475">
            <v>1173.9412770389611</v>
          </cell>
          <cell r="H3475">
            <v>44044</v>
          </cell>
        </row>
        <row r="3476">
          <cell r="B3476" t="str">
            <v>T1090</v>
          </cell>
          <cell r="C3476" t="str">
            <v>Zocalo De Cemento</v>
          </cell>
          <cell r="D3476" t="str">
            <v>ml</v>
          </cell>
          <cell r="E3476">
            <v>1</v>
          </cell>
          <cell r="F3476">
            <v>522.03378018896092</v>
          </cell>
          <cell r="G3476">
            <v>522.03378018896092</v>
          </cell>
          <cell r="H3476">
            <v>44044</v>
          </cell>
        </row>
        <row r="3477">
          <cell r="B3477" t="str">
            <v>T1116</v>
          </cell>
          <cell r="C3477" t="str">
            <v>Apertura De Canaleta En Muro De Ladrillo Comun 7X 5 Cm</v>
          </cell>
          <cell r="D3477" t="str">
            <v>ml</v>
          </cell>
          <cell r="E3477">
            <v>1</v>
          </cell>
          <cell r="F3477">
            <v>234.2902873766233</v>
          </cell>
          <cell r="G3477">
            <v>234.2902873766233</v>
          </cell>
          <cell r="H3477">
            <v>44044</v>
          </cell>
        </row>
        <row r="3478">
          <cell r="B3478" t="str">
            <v>T1285</v>
          </cell>
          <cell r="C3478" t="str">
            <v>Mampostería De Ladrillo Hueco Portante 18X19X33</v>
          </cell>
          <cell r="D3478" t="str">
            <v>m2</v>
          </cell>
          <cell r="E3478">
            <v>1</v>
          </cell>
          <cell r="F3478">
            <v>1848.5386439396102</v>
          </cell>
          <cell r="G3478">
            <v>1848.5386439396102</v>
          </cell>
          <cell r="H3478">
            <v>44044</v>
          </cell>
        </row>
        <row r="3479">
          <cell r="B3479" t="str">
            <v>T1287</v>
          </cell>
          <cell r="C3479" t="str">
            <v>Revoque Completo Exterior En Medianeras</v>
          </cell>
          <cell r="D3479" t="str">
            <v>m2</v>
          </cell>
          <cell r="E3479">
            <v>1</v>
          </cell>
          <cell r="F3479">
            <v>1367.7022228420778</v>
          </cell>
          <cell r="G3479">
            <v>1367.7022228420778</v>
          </cell>
          <cell r="H3479">
            <v>44044</v>
          </cell>
        </row>
        <row r="3480">
          <cell r="B3480" t="str">
            <v>T1328</v>
          </cell>
          <cell r="C3480" t="str">
            <v>Azotado Impermeable En Exteriores</v>
          </cell>
          <cell r="D3480" t="str">
            <v>m2</v>
          </cell>
          <cell r="E3480">
            <v>1</v>
          </cell>
          <cell r="F3480">
            <v>700.56401996805198</v>
          </cell>
          <cell r="G3480">
            <v>700.56401996805198</v>
          </cell>
          <cell r="H3480">
            <v>44044</v>
          </cell>
        </row>
        <row r="3481">
          <cell r="B3481" t="str">
            <v>T1415</v>
          </cell>
          <cell r="C3481" t="str">
            <v>Cartel De Obra</v>
          </cell>
          <cell r="D3481" t="str">
            <v>gl</v>
          </cell>
          <cell r="E3481">
            <v>1</v>
          </cell>
          <cell r="F3481">
            <v>44489.212658098695</v>
          </cell>
          <cell r="G3481">
            <v>44489.212658098695</v>
          </cell>
          <cell r="H3481">
            <v>44044</v>
          </cell>
        </row>
        <row r="3482">
          <cell r="B3482" t="str">
            <v>T1416</v>
          </cell>
          <cell r="C3482" t="str">
            <v>Cerco De Obra</v>
          </cell>
          <cell r="D3482" t="str">
            <v>ml</v>
          </cell>
          <cell r="E3482">
            <v>1</v>
          </cell>
          <cell r="F3482">
            <v>785.12396694214874</v>
          </cell>
          <cell r="G3482">
            <v>785.12396694214874</v>
          </cell>
          <cell r="H3482">
            <v>44020.847662037035</v>
          </cell>
        </row>
        <row r="3483">
          <cell r="B3483" t="str">
            <v>T1450</v>
          </cell>
          <cell r="C3483" t="str">
            <v>Tabique De Hormigón Visto Con Borde De Anden (Bombeado)</v>
          </cell>
          <cell r="D3483" t="str">
            <v>m3</v>
          </cell>
          <cell r="E3483">
            <v>1</v>
          </cell>
          <cell r="F3483">
            <v>47432.026084057143</v>
          </cell>
          <cell r="G3483">
            <v>47432.026084057143</v>
          </cell>
          <cell r="H3483">
            <v>44044</v>
          </cell>
        </row>
        <row r="3484">
          <cell r="B3484" t="str">
            <v>T1462</v>
          </cell>
          <cell r="C3484" t="str">
            <v>Zapata Corrida De Hormigón Armado Para Fundación De Andenes</v>
          </cell>
          <cell r="D3484" t="str">
            <v>m3</v>
          </cell>
          <cell r="E3484">
            <v>1</v>
          </cell>
          <cell r="F3484">
            <v>25336.368743601728</v>
          </cell>
          <cell r="G3484">
            <v>25336.368743601728</v>
          </cell>
          <cell r="H3484">
            <v>44044</v>
          </cell>
        </row>
        <row r="3485">
          <cell r="B3485" t="str">
            <v>T1468</v>
          </cell>
          <cell r="C3485" t="str">
            <v>Tratamiento De Juntas Anchas</v>
          </cell>
          <cell r="D3485" t="str">
            <v>ml</v>
          </cell>
          <cell r="E3485">
            <v>1</v>
          </cell>
          <cell r="F3485">
            <v>2117.64</v>
          </cell>
          <cell r="G3485">
            <v>2117.64</v>
          </cell>
          <cell r="H3485">
            <v>43852</v>
          </cell>
        </row>
        <row r="3486">
          <cell r="B3486" t="str">
            <v>T1469</v>
          </cell>
          <cell r="C3486" t="str">
            <v>Tratamiento De Fisura De Carpeta, Escarificar, Rellenar Con Membrana Elastomérica, Fibra De Vidrio Y Membrana Bicomponente</v>
          </cell>
          <cell r="D3486" t="str">
            <v>ml</v>
          </cell>
          <cell r="E3486">
            <v>1</v>
          </cell>
          <cell r="F3486">
            <v>3663.5600000000004</v>
          </cell>
          <cell r="G3486">
            <v>3663.5600000000004</v>
          </cell>
          <cell r="H3486">
            <v>43852</v>
          </cell>
        </row>
        <row r="3487">
          <cell r="B3487" t="str">
            <v>T1470</v>
          </cell>
          <cell r="C3487" t="str">
            <v>Escarificado De Superficie De Anden</v>
          </cell>
          <cell r="D3487" t="str">
            <v>m2</v>
          </cell>
          <cell r="E3487">
            <v>1</v>
          </cell>
          <cell r="F3487">
            <v>351.76797021695398</v>
          </cell>
          <cell r="G3487">
            <v>351.76797021695398</v>
          </cell>
          <cell r="H3487">
            <v>44044</v>
          </cell>
        </row>
        <row r="3488">
          <cell r="B3488" t="str">
            <v>T1471</v>
          </cell>
          <cell r="C3488" t="str">
            <v>Esmerilado De Piso A Máquina</v>
          </cell>
          <cell r="D3488" t="str">
            <v>m2</v>
          </cell>
          <cell r="E3488">
            <v>1</v>
          </cell>
          <cell r="F3488">
            <v>315.01528356994572</v>
          </cell>
          <cell r="G3488">
            <v>315.01528356994572</v>
          </cell>
          <cell r="H3488">
            <v>44044</v>
          </cell>
        </row>
        <row r="3489">
          <cell r="B3489" t="str">
            <v>T1472</v>
          </cell>
          <cell r="C3489" t="str">
            <v>Solado Epoxi Sobre Anden Existente</v>
          </cell>
          <cell r="D3489" t="str">
            <v>m2</v>
          </cell>
          <cell r="E3489">
            <v>1</v>
          </cell>
          <cell r="F3489">
            <v>5879.8130000000001</v>
          </cell>
          <cell r="G3489">
            <v>5879.8130000000001</v>
          </cell>
          <cell r="H3489">
            <v>43852</v>
          </cell>
        </row>
        <row r="3490">
          <cell r="B3490" t="str">
            <v>T1501</v>
          </cell>
          <cell r="C3490" t="str">
            <v>Cámara De Inspección De 60X60</v>
          </cell>
          <cell r="D3490" t="str">
            <v>u</v>
          </cell>
          <cell r="E3490">
            <v>1</v>
          </cell>
          <cell r="F3490">
            <v>19283.683930438638</v>
          </cell>
          <cell r="G3490">
            <v>19283.683930438638</v>
          </cell>
          <cell r="H3490">
            <v>44044</v>
          </cell>
        </row>
        <row r="3491">
          <cell r="B3491" t="str">
            <v>T1516</v>
          </cell>
          <cell r="C3491" t="str">
            <v>Demolición De Hormigón</v>
          </cell>
          <cell r="D3491" t="str">
            <v>m3</v>
          </cell>
          <cell r="E3491">
            <v>1</v>
          </cell>
          <cell r="F3491">
            <v>7647.760285468712</v>
          </cell>
          <cell r="G3491">
            <v>7647.760285468712</v>
          </cell>
          <cell r="H3491">
            <v>44044</v>
          </cell>
        </row>
        <row r="3492">
          <cell r="B3492" t="str">
            <v>T1517</v>
          </cell>
          <cell r="C3492" t="str">
            <v>Demolición De Pisos</v>
          </cell>
          <cell r="D3492" t="str">
            <v>m2</v>
          </cell>
          <cell r="E3492">
            <v>1</v>
          </cell>
          <cell r="F3492">
            <v>530.09224741521325</v>
          </cell>
          <cell r="G3492">
            <v>530.09224741521325</v>
          </cell>
          <cell r="H3492">
            <v>44044</v>
          </cell>
        </row>
        <row r="3493">
          <cell r="B3493" t="str">
            <v>T1518</v>
          </cell>
          <cell r="C3493" t="str">
            <v>Demolición De Albañilería</v>
          </cell>
          <cell r="D3493" t="str">
            <v>m2</v>
          </cell>
          <cell r="E3493">
            <v>1</v>
          </cell>
          <cell r="F3493">
            <v>1147.1640428203068</v>
          </cell>
          <cell r="G3493">
            <v>1147.1640428203068</v>
          </cell>
          <cell r="H3493">
            <v>44044</v>
          </cell>
        </row>
        <row r="3494">
          <cell r="B3494" t="str">
            <v>T1519</v>
          </cell>
          <cell r="C3494" t="str">
            <v>Demolición De Solados Y Contrapisos</v>
          </cell>
          <cell r="D3494" t="str">
            <v>m2</v>
          </cell>
          <cell r="E3494">
            <v>1</v>
          </cell>
          <cell r="F3494">
            <v>1677.2562902355201</v>
          </cell>
          <cell r="G3494">
            <v>1677.2562902355201</v>
          </cell>
          <cell r="H3494">
            <v>44044</v>
          </cell>
        </row>
        <row r="3495">
          <cell r="B3495" t="str">
            <v>T1520</v>
          </cell>
          <cell r="C3495" t="str">
            <v>Picado De Revoques Con Andamios</v>
          </cell>
          <cell r="D3495" t="str">
            <v>m2</v>
          </cell>
          <cell r="E3495">
            <v>1</v>
          </cell>
          <cell r="F3495">
            <v>318.516322113755</v>
          </cell>
          <cell r="G3495">
            <v>318.516322113755</v>
          </cell>
          <cell r="H3495">
            <v>44020.850902777776</v>
          </cell>
        </row>
        <row r="3496">
          <cell r="B3496" t="str">
            <v>T1521</v>
          </cell>
          <cell r="C3496" t="str">
            <v>Excavación A Máquina Para Trincheras De Cañerías</v>
          </cell>
          <cell r="D3496" t="str">
            <v>m3</v>
          </cell>
          <cell r="E3496">
            <v>1</v>
          </cell>
          <cell r="F3496">
            <v>994.21666131739471</v>
          </cell>
          <cell r="G3496">
            <v>994.21666131739471</v>
          </cell>
          <cell r="H3496">
            <v>44062</v>
          </cell>
        </row>
        <row r="3497">
          <cell r="B3497" t="str">
            <v>T1522</v>
          </cell>
          <cell r="C3497" t="str">
            <v>Relleno Y Compactación Con Suelo Seleccionado Con Compactador Manual</v>
          </cell>
          <cell r="D3497" t="str">
            <v>m3</v>
          </cell>
          <cell r="E3497">
            <v>1</v>
          </cell>
          <cell r="F3497">
            <v>1601.0694715436834</v>
          </cell>
          <cell r="G3497">
            <v>1601.0694715436834</v>
          </cell>
          <cell r="H3497">
            <v>44044</v>
          </cell>
        </row>
        <row r="3498">
          <cell r="B3498" t="str">
            <v>T1523</v>
          </cell>
          <cell r="C3498" t="str">
            <v>Losa De Plataformas De Hºaº H30 Con Naríz De Borde En Hº Visto Para Andenes</v>
          </cell>
          <cell r="D3498" t="str">
            <v>m3</v>
          </cell>
          <cell r="E3498">
            <v>1</v>
          </cell>
          <cell r="F3498">
            <v>38661.82832251428</v>
          </cell>
          <cell r="G3498">
            <v>38661.82832251428</v>
          </cell>
          <cell r="H3498">
            <v>44044</v>
          </cell>
        </row>
        <row r="3499">
          <cell r="B3499" t="str">
            <v>T1524</v>
          </cell>
          <cell r="C3499" t="str">
            <v>Ejecución De Losa De Losetas Premoldeada (Paramétrizado Para 31 M2)</v>
          </cell>
          <cell r="D3499" t="str">
            <v>m2</v>
          </cell>
          <cell r="E3499">
            <v>1</v>
          </cell>
          <cell r="F3499">
            <v>3507.9931899641579</v>
          </cell>
          <cell r="G3499">
            <v>3507.9931899641579</v>
          </cell>
          <cell r="H3499">
            <v>43892.517627314817</v>
          </cell>
        </row>
        <row r="3500">
          <cell r="B3500" t="str">
            <v>T1525</v>
          </cell>
          <cell r="C3500" t="str">
            <v xml:space="preserve"> Mampostería De Ladrillo Común De 0,15 Mts (Cámaras De Instalaciones)</v>
          </cell>
          <cell r="D3500" t="str">
            <v>m2</v>
          </cell>
          <cell r="E3500">
            <v>1</v>
          </cell>
          <cell r="F3500">
            <v>1426.8293661823375</v>
          </cell>
          <cell r="G3500">
            <v>1426.8293661823375</v>
          </cell>
          <cell r="H3500">
            <v>44044</v>
          </cell>
        </row>
        <row r="3501">
          <cell r="B3501" t="str">
            <v>T1526</v>
          </cell>
          <cell r="C3501" t="str">
            <v>Mampostería De Bloques De Hormigón De 12 Cm</v>
          </cell>
          <cell r="D3501" t="str">
            <v>m2</v>
          </cell>
          <cell r="E3501">
            <v>1</v>
          </cell>
          <cell r="F3501">
            <v>1207.6382937623375</v>
          </cell>
          <cell r="G3501">
            <v>1207.6382937623375</v>
          </cell>
          <cell r="H3501">
            <v>44044</v>
          </cell>
        </row>
        <row r="3502">
          <cell r="B3502" t="str">
            <v>T1527</v>
          </cell>
          <cell r="C3502" t="str">
            <v>Relleno De Rdc Sobre Andenes Bajos</v>
          </cell>
          <cell r="D3502" t="str">
            <v>m3</v>
          </cell>
          <cell r="E3502">
            <v>1</v>
          </cell>
          <cell r="F3502">
            <v>9933.7586810458852</v>
          </cell>
          <cell r="G3502">
            <v>9933.7586810458852</v>
          </cell>
          <cell r="H3502">
            <v>43952</v>
          </cell>
        </row>
        <row r="3503">
          <cell r="B3503" t="str">
            <v>T1528</v>
          </cell>
          <cell r="C3503" t="str">
            <v>Contrapiso De Rdc Esp 15 Cm</v>
          </cell>
          <cell r="D3503" t="str">
            <v>m2</v>
          </cell>
          <cell r="E3503">
            <v>1</v>
          </cell>
          <cell r="F3503">
            <v>1597.9629027186145</v>
          </cell>
          <cell r="G3503">
            <v>1597.9629027186145</v>
          </cell>
          <cell r="H3503">
            <v>43952</v>
          </cell>
        </row>
        <row r="3504">
          <cell r="B3504" t="str">
            <v>T1529</v>
          </cell>
          <cell r="C3504" t="str">
            <v>Contrapiso De Rdc Bajo Solados De Mosaicos Graníticos En Acceso A Rampas</v>
          </cell>
          <cell r="D3504" t="str">
            <v>m3</v>
          </cell>
          <cell r="E3504">
            <v>1</v>
          </cell>
          <cell r="F3504">
            <v>8281.0242456380947</v>
          </cell>
          <cell r="G3504">
            <v>8281.0242456380947</v>
          </cell>
          <cell r="H3504">
            <v>43952</v>
          </cell>
        </row>
        <row r="3505">
          <cell r="B3505" t="str">
            <v>T1530</v>
          </cell>
          <cell r="C3505" t="str">
            <v xml:space="preserve"> Pavimento De Hºaº H21 Terminación Fratasada C/Bordes Llaneados - H: 7 Cm</v>
          </cell>
          <cell r="D3505" t="str">
            <v>m2</v>
          </cell>
          <cell r="E3505">
            <v>1</v>
          </cell>
          <cell r="F3505">
            <v>2348.4479853268394</v>
          </cell>
          <cell r="G3505">
            <v>2348.4479853268394</v>
          </cell>
          <cell r="H3505">
            <v>44044</v>
          </cell>
        </row>
        <row r="3506">
          <cell r="B3506" t="str">
            <v>T1531</v>
          </cell>
          <cell r="C3506" t="str">
            <v>Carpeta De Cemento Esp.3 Cm</v>
          </cell>
          <cell r="D3506" t="str">
            <v>m2</v>
          </cell>
          <cell r="E3506">
            <v>1</v>
          </cell>
          <cell r="F3506">
            <v>741.35220328896094</v>
          </cell>
          <cell r="G3506">
            <v>741.35220328896094</v>
          </cell>
          <cell r="H3506">
            <v>44044</v>
          </cell>
        </row>
        <row r="3507">
          <cell r="B3507" t="str">
            <v>T1535</v>
          </cell>
          <cell r="C3507" t="str">
            <v>Mosaicos Cementicios De 0,30 Mts X 0,30 Mts (Botoners Amarillos - Precaución)</v>
          </cell>
          <cell r="D3507" t="str">
            <v>m2</v>
          </cell>
          <cell r="E3507">
            <v>1</v>
          </cell>
          <cell r="F3507">
            <v>1491.8212697623376</v>
          </cell>
          <cell r="G3507">
            <v>1491.8212697623376</v>
          </cell>
          <cell r="H3507">
            <v>44044</v>
          </cell>
        </row>
        <row r="3508">
          <cell r="B3508" t="str">
            <v>T1536</v>
          </cell>
          <cell r="C3508" t="str">
            <v>Mosaicos Cementicios De 0,30 Mts X 0,30 Mts (Liso Gris)</v>
          </cell>
          <cell r="D3508" t="str">
            <v>m2</v>
          </cell>
          <cell r="E3508">
            <v>1</v>
          </cell>
          <cell r="F3508">
            <v>1462.8790937623376</v>
          </cell>
          <cell r="G3508">
            <v>1462.8790937623376</v>
          </cell>
          <cell r="H3508">
            <v>44044</v>
          </cell>
        </row>
        <row r="3509">
          <cell r="B3509" t="str">
            <v>T1537</v>
          </cell>
          <cell r="C3509" t="str">
            <v>Mosaicos Cementicios De 0,40 Mts X 0,40 Mts (Bastones Grises - Guía Ciego)</v>
          </cell>
          <cell r="D3509" t="str">
            <v>m2</v>
          </cell>
          <cell r="E3509">
            <v>1</v>
          </cell>
          <cell r="F3509">
            <v>1491.8212697623376</v>
          </cell>
          <cell r="G3509">
            <v>1491.8212697623376</v>
          </cell>
          <cell r="H3509">
            <v>44044</v>
          </cell>
        </row>
        <row r="3510">
          <cell r="B3510" t="str">
            <v>T1538</v>
          </cell>
          <cell r="C3510" t="str">
            <v>Desague Pvc 63 Mm En Anden</v>
          </cell>
          <cell r="D3510" t="str">
            <v>ml</v>
          </cell>
          <cell r="E3510">
            <v>1</v>
          </cell>
          <cell r="F3510">
            <v>592.82205399844145</v>
          </cell>
          <cell r="G3510">
            <v>592.82205399844145</v>
          </cell>
          <cell r="H3510">
            <v>44044</v>
          </cell>
        </row>
        <row r="3511">
          <cell r="B3511" t="str">
            <v>T1539</v>
          </cell>
          <cell r="C3511" t="str">
            <v>Desague Pvc 110 Mm En Anden</v>
          </cell>
          <cell r="D3511" t="str">
            <v>ml</v>
          </cell>
          <cell r="E3511">
            <v>1</v>
          </cell>
          <cell r="F3511">
            <v>849.03784874805183</v>
          </cell>
          <cell r="G3511">
            <v>849.03784874805183</v>
          </cell>
          <cell r="H3511">
            <v>44044</v>
          </cell>
        </row>
        <row r="3512">
          <cell r="B3512" t="str">
            <v>T1540</v>
          </cell>
          <cell r="C3512" t="str">
            <v>Boca De Acceso 20 X 20</v>
          </cell>
          <cell r="D3512" t="str">
            <v>u</v>
          </cell>
          <cell r="E3512">
            <v>1</v>
          </cell>
          <cell r="F3512">
            <v>3589.5231949922072</v>
          </cell>
          <cell r="G3512">
            <v>3589.5231949922072</v>
          </cell>
          <cell r="H3512">
            <v>44044</v>
          </cell>
        </row>
        <row r="3513">
          <cell r="B3513" t="str">
            <v>T1541</v>
          </cell>
          <cell r="C3513" t="str">
            <v>Rejillas De Acero Galvanizado De 15 Cm De Ancho</v>
          </cell>
          <cell r="D3513" t="str">
            <v>ml</v>
          </cell>
          <cell r="E3513">
            <v>1</v>
          </cell>
          <cell r="F3513">
            <v>3673.6478369953247</v>
          </cell>
          <cell r="G3513">
            <v>3673.6478369953247</v>
          </cell>
          <cell r="H3513">
            <v>44044</v>
          </cell>
        </row>
        <row r="3514">
          <cell r="B3514" t="str">
            <v>T1542</v>
          </cell>
          <cell r="C3514" t="str">
            <v>Rejillas De Acero Inoxidable De 15X15</v>
          </cell>
          <cell r="D3514" t="str">
            <v>u</v>
          </cell>
          <cell r="E3514">
            <v>1</v>
          </cell>
          <cell r="F3514">
            <v>1372.9453369953244</v>
          </cell>
          <cell r="G3514">
            <v>1372.9453369953244</v>
          </cell>
          <cell r="H3514">
            <v>44044</v>
          </cell>
        </row>
        <row r="3515">
          <cell r="B3515" t="str">
            <v>T1543</v>
          </cell>
          <cell r="C3515" t="str">
            <v>Tanque De Reserva De Acero Inoxidable - Capacidad 1000 Lts En Subsuelo</v>
          </cell>
          <cell r="D3515" t="str">
            <v>u</v>
          </cell>
          <cell r="E3515">
            <v>1</v>
          </cell>
          <cell r="F3515">
            <v>18068.321684976625</v>
          </cell>
          <cell r="G3515">
            <v>18068.321684976625</v>
          </cell>
          <cell r="H3515">
            <v>44044</v>
          </cell>
        </row>
        <row r="3516">
          <cell r="B3516" t="str">
            <v>T1547</v>
          </cell>
          <cell r="C3516" t="str">
            <v>Baranda Simple De Acero Inoxidable 3 Tubos De 2" Y Soportes Verticales</v>
          </cell>
          <cell r="D3516" t="str">
            <v>ml</v>
          </cell>
          <cell r="E3516">
            <v>1</v>
          </cell>
          <cell r="F3516">
            <v>14204.040789704977</v>
          </cell>
          <cell r="G3516">
            <v>14204.040789704977</v>
          </cell>
          <cell r="H3516">
            <v>43958.588807870372</v>
          </cell>
        </row>
        <row r="3517">
          <cell r="B3517" t="str">
            <v>T1548</v>
          </cell>
          <cell r="C3517" t="str">
            <v>Baranda Doble De Acero Inoxidable 4 Tubos De 2" Y Soportes Verticales</v>
          </cell>
          <cell r="D3517" t="str">
            <v>ml</v>
          </cell>
          <cell r="E3517">
            <v>1</v>
          </cell>
          <cell r="F3517">
            <v>19381.677235928357</v>
          </cell>
          <cell r="G3517">
            <v>19381.677235928357</v>
          </cell>
          <cell r="H3517">
            <v>43958.588807870372</v>
          </cell>
        </row>
        <row r="3518">
          <cell r="B3518" t="str">
            <v>T1549</v>
          </cell>
          <cell r="C3518" t="str">
            <v>Refuerzos Con Perfil Ipn 160</v>
          </cell>
          <cell r="D3518" t="str">
            <v>ml</v>
          </cell>
          <cell r="E3518">
            <v>1</v>
          </cell>
          <cell r="F3518">
            <v>6405.9910921961191</v>
          </cell>
          <cell r="G3518">
            <v>6405.9910921961191</v>
          </cell>
          <cell r="H3518">
            <v>44044</v>
          </cell>
        </row>
        <row r="3519">
          <cell r="B3519" t="str">
            <v>T1550</v>
          </cell>
          <cell r="C3519" t="str">
            <v>Caño Polipropileno Termo Fusión Diam 50 Mm, Con Accesorios Y Sin Excavación</v>
          </cell>
          <cell r="D3519" t="str">
            <v>ml</v>
          </cell>
          <cell r="E3519">
            <v>1</v>
          </cell>
          <cell r="F3519">
            <v>995.22834974766226</v>
          </cell>
          <cell r="G3519">
            <v>995.22834974766226</v>
          </cell>
          <cell r="H3519">
            <v>44044</v>
          </cell>
        </row>
        <row r="3520">
          <cell r="B3520" t="str">
            <v>T1551</v>
          </cell>
          <cell r="C3520" t="str">
            <v>Caño Polipropileno Termo Fusión Diam 40 Mm, Con Accesorios Y Sin Excavación</v>
          </cell>
          <cell r="D3520" t="str">
            <v>ml</v>
          </cell>
          <cell r="E3520">
            <v>1</v>
          </cell>
          <cell r="F3520">
            <v>849.89000599766223</v>
          </cell>
          <cell r="G3520">
            <v>849.89000599766223</v>
          </cell>
          <cell r="H3520">
            <v>44044</v>
          </cell>
        </row>
        <row r="3521">
          <cell r="B3521" t="str">
            <v>T1552</v>
          </cell>
          <cell r="C3521" t="str">
            <v>Caño Polipropileno Termo Fusión Diam 25 Mm (3/4"), Con Accesorios Y Sin Excavación</v>
          </cell>
          <cell r="D3521" t="str">
            <v>ml</v>
          </cell>
          <cell r="E3521">
            <v>1</v>
          </cell>
          <cell r="F3521">
            <v>609.24031749805181</v>
          </cell>
          <cell r="G3521">
            <v>609.24031749805181</v>
          </cell>
          <cell r="H3521">
            <v>44044</v>
          </cell>
        </row>
        <row r="3522">
          <cell r="B3522" t="str">
            <v>T1554</v>
          </cell>
          <cell r="C3522" t="str">
            <v>Caja De Toma Para Conexión De Hidrolavadoras - Galvanizada, Con Canilla 3/4"</v>
          </cell>
          <cell r="D3522" t="str">
            <v>u</v>
          </cell>
          <cell r="E3522">
            <v>1</v>
          </cell>
          <cell r="F3522">
            <v>20751.294815376623</v>
          </cell>
          <cell r="G3522">
            <v>20751.294815376623</v>
          </cell>
          <cell r="H3522">
            <v>43958.392175925925</v>
          </cell>
        </row>
        <row r="3523">
          <cell r="B3523" t="str">
            <v>T1555</v>
          </cell>
          <cell r="C3523" t="str">
            <v>Válvula Esferica En Conexión De Hidrolavadora</v>
          </cell>
          <cell r="D3523" t="str">
            <v>u</v>
          </cell>
          <cell r="E3523">
            <v>1</v>
          </cell>
          <cell r="F3523">
            <v>1337.884299064935</v>
          </cell>
          <cell r="G3523">
            <v>1337.884299064935</v>
          </cell>
          <cell r="H3523">
            <v>44044</v>
          </cell>
        </row>
        <row r="3524">
          <cell r="B3524" t="str">
            <v>T1556</v>
          </cell>
          <cell r="C3524" t="str">
            <v xml:space="preserve">Cañería De Incendio De 6" Supendida De La Losa </v>
          </cell>
          <cell r="D3524" t="str">
            <v>ml</v>
          </cell>
          <cell r="E3524">
            <v>1</v>
          </cell>
          <cell r="F3524">
            <v>7158.5945866634656</v>
          </cell>
          <cell r="G3524">
            <v>7158.5945866634656</v>
          </cell>
          <cell r="H3524">
            <v>43958.420671296299</v>
          </cell>
        </row>
        <row r="3525">
          <cell r="B3525" t="str">
            <v>T1557</v>
          </cell>
          <cell r="C3525" t="str">
            <v xml:space="preserve">Cañería De Incendio De 5" Supendida De La Losa </v>
          </cell>
          <cell r="D3525" t="str">
            <v>ml</v>
          </cell>
          <cell r="E3525">
            <v>1</v>
          </cell>
          <cell r="F3525">
            <v>6299.2198096669517</v>
          </cell>
          <cell r="G3525">
            <v>6299.2198096669517</v>
          </cell>
          <cell r="H3525">
            <v>43958.420671296299</v>
          </cell>
        </row>
        <row r="3526">
          <cell r="B3526" t="str">
            <v>T1558</v>
          </cell>
          <cell r="C3526" t="str">
            <v xml:space="preserve">Cañería De Incendio De 4" Por Contrapiso </v>
          </cell>
          <cell r="D3526" t="str">
            <v>ml</v>
          </cell>
          <cell r="E3526">
            <v>1</v>
          </cell>
          <cell r="F3526">
            <v>3455.5093197836859</v>
          </cell>
          <cell r="G3526">
            <v>3455.5093197836859</v>
          </cell>
          <cell r="H3526">
            <v>44044</v>
          </cell>
        </row>
        <row r="3527">
          <cell r="B3527" t="str">
            <v>T1560</v>
          </cell>
          <cell r="C3527" t="str">
            <v>Rejas De Planchuelas Y Barrotes En Cierre De Extremos De Andenes (H:2,00Mts)</v>
          </cell>
          <cell r="D3527" t="str">
            <v>ml</v>
          </cell>
          <cell r="E3527">
            <v>1</v>
          </cell>
          <cell r="F3527">
            <v>36956.57548326235</v>
          </cell>
          <cell r="G3527">
            <v>36956.57548326235</v>
          </cell>
          <cell r="H3527">
            <v>43958.588807870372</v>
          </cell>
        </row>
        <row r="3528">
          <cell r="B3528" t="str">
            <v>T1561</v>
          </cell>
          <cell r="C3528" t="str">
            <v>Puertas Y Portones De Barrotes De Abrir En Extremos De Andenes (H:2,00Mts)</v>
          </cell>
          <cell r="D3528" t="str">
            <v>ml</v>
          </cell>
          <cell r="E3528">
            <v>1</v>
          </cell>
          <cell r="F3528">
            <v>33437.573261040125</v>
          </cell>
          <cell r="G3528">
            <v>33437.573261040125</v>
          </cell>
          <cell r="H3528">
            <v>44044</v>
          </cell>
        </row>
        <row r="3529">
          <cell r="B3529" t="str">
            <v>T1563</v>
          </cell>
          <cell r="C3529" t="str">
            <v>Tapas De Cámaras De Inspección De 0,60 X 0,60</v>
          </cell>
          <cell r="D3529" t="str">
            <v>u</v>
          </cell>
          <cell r="E3529">
            <v>1</v>
          </cell>
          <cell r="F3529">
            <v>15416.415869872208</v>
          </cell>
          <cell r="G3529">
            <v>15416.415869872208</v>
          </cell>
          <cell r="H3529">
            <v>44044</v>
          </cell>
        </row>
        <row r="3530">
          <cell r="B3530" t="str">
            <v>T1564</v>
          </cell>
          <cell r="C3530" t="str">
            <v>Tapas Para Acceso A Bocas De Acceso De 0,30 X 0,30</v>
          </cell>
          <cell r="D3530" t="str">
            <v>u</v>
          </cell>
          <cell r="E3530">
            <v>1</v>
          </cell>
          <cell r="F3530">
            <v>3854.1039674680519</v>
          </cell>
          <cell r="G3530">
            <v>3854.1039674680519</v>
          </cell>
          <cell r="H3530">
            <v>44044</v>
          </cell>
        </row>
        <row r="3531">
          <cell r="B3531" t="str">
            <v>T1565</v>
          </cell>
          <cell r="C3531" t="str">
            <v>Tapas De Cámaras Cruces Generales - Tipo 1 - 1,05 X 1,05</v>
          </cell>
          <cell r="D3531" t="str">
            <v>u</v>
          </cell>
          <cell r="E3531">
            <v>1</v>
          </cell>
          <cell r="F3531">
            <v>47212.773601483641</v>
          </cell>
          <cell r="G3531">
            <v>47212.773601483641</v>
          </cell>
          <cell r="H3531">
            <v>44044</v>
          </cell>
        </row>
        <row r="3532">
          <cell r="B3532" t="str">
            <v>T1566</v>
          </cell>
          <cell r="C3532" t="str">
            <v>Tapas De Cámaras Cruces Generales - Tipo 2 - 0,45 X 1,05</v>
          </cell>
          <cell r="D3532" t="str">
            <v>u</v>
          </cell>
          <cell r="E3532">
            <v>1</v>
          </cell>
          <cell r="F3532">
            <v>20234.045829207273</v>
          </cell>
          <cell r="G3532">
            <v>20234.045829207273</v>
          </cell>
          <cell r="H3532">
            <v>44044</v>
          </cell>
        </row>
        <row r="3533">
          <cell r="B3533" t="str">
            <v>T1567</v>
          </cell>
          <cell r="C3533" t="str">
            <v>Tapas De Cámaras Cruces Generales - Tipo 3 - 0,45 X 0,45</v>
          </cell>
          <cell r="D3533" t="str">
            <v>u</v>
          </cell>
          <cell r="E3533">
            <v>1</v>
          </cell>
          <cell r="F3533">
            <v>8671.7339268031174</v>
          </cell>
          <cell r="G3533">
            <v>8671.7339268031174</v>
          </cell>
          <cell r="H3533">
            <v>44044</v>
          </cell>
        </row>
        <row r="3534">
          <cell r="B3534" t="str">
            <v>T1568</v>
          </cell>
          <cell r="C3534" t="str">
            <v>Tapas De Cámaras Elec/Datos Principales C/30 Mts 0,95 X 0,45</v>
          </cell>
          <cell r="D3534" t="str">
            <v>u</v>
          </cell>
          <cell r="E3534">
            <v>1</v>
          </cell>
          <cell r="F3534">
            <v>18306.993845473247</v>
          </cell>
          <cell r="G3534">
            <v>18306.993845473247</v>
          </cell>
          <cell r="H3534">
            <v>44044</v>
          </cell>
        </row>
        <row r="3535">
          <cell r="B3535" t="str">
            <v>T1569</v>
          </cell>
          <cell r="C3535" t="str">
            <v>Tapas De Cámaras Audio/Cctv Principales C/30 Mts 0,45 X 0,45</v>
          </cell>
          <cell r="D3535" t="str">
            <v>u</v>
          </cell>
          <cell r="E3535">
            <v>1</v>
          </cell>
          <cell r="F3535">
            <v>8671.7339268031174</v>
          </cell>
          <cell r="G3535">
            <v>8671.7339268031174</v>
          </cell>
          <cell r="H3535">
            <v>44044</v>
          </cell>
        </row>
        <row r="3536">
          <cell r="B3536" t="str">
            <v>T1570</v>
          </cell>
          <cell r="C3536" t="str">
            <v>Tapas De Cámaras De Señalamiento De 0,45 X 0,45</v>
          </cell>
          <cell r="D3536" t="str">
            <v>u</v>
          </cell>
          <cell r="E3536">
            <v>1</v>
          </cell>
          <cell r="F3536">
            <v>8671.7339268031174</v>
          </cell>
          <cell r="G3536">
            <v>8671.7339268031174</v>
          </cell>
          <cell r="H3536">
            <v>44044</v>
          </cell>
        </row>
        <row r="3537">
          <cell r="B3537" t="str">
            <v>T1571</v>
          </cell>
          <cell r="C3537" t="str">
            <v>Tapas De Cámaras Sanit Locales De 1,05 X 0,45</v>
          </cell>
          <cell r="D3537" t="str">
            <v>u</v>
          </cell>
          <cell r="E3537">
            <v>1</v>
          </cell>
          <cell r="F3537">
            <v>20234.045829207273</v>
          </cell>
          <cell r="G3537">
            <v>20234.045829207273</v>
          </cell>
          <cell r="H3537">
            <v>44044</v>
          </cell>
        </row>
        <row r="3538">
          <cell r="B3538" t="str">
            <v>T1572</v>
          </cell>
          <cell r="C3538" t="str">
            <v>Tapas De Cámaras Electricas Locales De 0,40 X 0,40</v>
          </cell>
          <cell r="D3538" t="str">
            <v>u</v>
          </cell>
          <cell r="E3538">
            <v>1</v>
          </cell>
          <cell r="F3538">
            <v>6851.7403866098721</v>
          </cell>
          <cell r="G3538">
            <v>6851.7403866098721</v>
          </cell>
          <cell r="H3538">
            <v>44044</v>
          </cell>
        </row>
        <row r="3539">
          <cell r="B3539" t="str">
            <v>T1573</v>
          </cell>
          <cell r="C3539" t="str">
            <v>Tapas De Cámaras Canillas Hidros De 0,45 X 0,30</v>
          </cell>
          <cell r="D3539" t="str">
            <v>u</v>
          </cell>
          <cell r="E3539">
            <v>1</v>
          </cell>
          <cell r="F3539">
            <v>5781.1559512020776</v>
          </cell>
          <cell r="G3539">
            <v>5781.1559512020776</v>
          </cell>
          <cell r="H3539">
            <v>44044</v>
          </cell>
        </row>
        <row r="3540">
          <cell r="B3540" t="str">
            <v>T1574</v>
          </cell>
          <cell r="C3540" t="str">
            <v>Tapas De Cámaras Tomas Hidros De 0,30 X 0,30</v>
          </cell>
          <cell r="D3540" t="str">
            <v>u</v>
          </cell>
          <cell r="E3540">
            <v>1</v>
          </cell>
          <cell r="F3540">
            <v>3854.1039674680519</v>
          </cell>
          <cell r="G3540">
            <v>3854.1039674680519</v>
          </cell>
          <cell r="H3540">
            <v>44044</v>
          </cell>
        </row>
        <row r="3541">
          <cell r="B3541" t="str">
            <v>T1575</v>
          </cell>
          <cell r="C3541" t="str">
            <v>Puertas Metálicas Para Cámaras Ldf 0,50 X 1,40</v>
          </cell>
          <cell r="D3541" t="str">
            <v>u</v>
          </cell>
          <cell r="E3541">
            <v>1</v>
          </cell>
          <cell r="F3541">
            <v>8564.6754832623374</v>
          </cell>
          <cell r="G3541">
            <v>8564.6754832623374</v>
          </cell>
          <cell r="H3541">
            <v>44044</v>
          </cell>
        </row>
        <row r="3542">
          <cell r="B3542" t="str">
            <v>T1576</v>
          </cell>
          <cell r="C3542" t="str">
            <v>Rejas De Barrotes Idem Existentes En Línea De Molinetes En Hall</v>
          </cell>
          <cell r="D3542" t="str">
            <v>ml</v>
          </cell>
          <cell r="E3542">
            <v>1</v>
          </cell>
          <cell r="F3542">
            <v>21846.993260548577</v>
          </cell>
          <cell r="G3542">
            <v>21846.993260548577</v>
          </cell>
          <cell r="H3542">
            <v>43958.588807870372</v>
          </cell>
        </row>
        <row r="3543">
          <cell r="B3543" t="str">
            <v>T1577</v>
          </cell>
          <cell r="C3543" t="str">
            <v>Puertas De Emergenia C/ Barral Anti-Pánico Idem Existentes En Línea De Molinetes En Hall</v>
          </cell>
          <cell r="D3543" t="str">
            <v>m2</v>
          </cell>
          <cell r="E3543">
            <v>1</v>
          </cell>
          <cell r="F3543">
            <v>12908.680191226551</v>
          </cell>
          <cell r="G3543">
            <v>12908.680191226551</v>
          </cell>
          <cell r="H3543">
            <v>44044</v>
          </cell>
        </row>
        <row r="3544">
          <cell r="B3544" t="str">
            <v>T1578</v>
          </cell>
          <cell r="C3544" t="str">
            <v>Barandas Para Escaleras En Acero Galvanizado Por Inmersión En Caliente</v>
          </cell>
          <cell r="D3544" t="str">
            <v>ml</v>
          </cell>
          <cell r="E3544">
            <v>1</v>
          </cell>
          <cell r="F3544">
            <v>24085.461391114961</v>
          </cell>
          <cell r="G3544">
            <v>24085.461391114961</v>
          </cell>
          <cell r="H3544">
            <v>43958.588807870372</v>
          </cell>
        </row>
        <row r="3545">
          <cell r="B3545" t="str">
            <v>T1579</v>
          </cell>
          <cell r="C3545" t="str">
            <v>Pintura Poliuretánica Y Epoxi</v>
          </cell>
          <cell r="D3545" t="str">
            <v>m2</v>
          </cell>
          <cell r="E3545">
            <v>1</v>
          </cell>
          <cell r="F3545">
            <v>1496.0165659186146</v>
          </cell>
          <cell r="G3545">
            <v>1496.0165659186146</v>
          </cell>
          <cell r="H3545">
            <v>44044</v>
          </cell>
        </row>
        <row r="3546">
          <cell r="B3546" t="str">
            <v>T1580</v>
          </cell>
          <cell r="C3546" t="str">
            <v>Sellador Acrílico Transparente Sobre Hormigón</v>
          </cell>
          <cell r="D3546" t="str">
            <v>m2</v>
          </cell>
          <cell r="E3546">
            <v>1</v>
          </cell>
          <cell r="F3546">
            <v>1441.8330910545455</v>
          </cell>
          <cell r="G3546">
            <v>1441.8330910545455</v>
          </cell>
          <cell r="H3546">
            <v>44044</v>
          </cell>
        </row>
        <row r="3547">
          <cell r="B3547" t="str">
            <v>T1581</v>
          </cell>
          <cell r="C3547" t="str">
            <v>Laca Poliuretánica Monocomponente Sobre Mosaicos Cementicios De Prevención</v>
          </cell>
          <cell r="D3547" t="str">
            <v>m2</v>
          </cell>
          <cell r="E3547">
            <v>1</v>
          </cell>
          <cell r="F3547">
            <v>1089.5355710545455</v>
          </cell>
          <cell r="G3547">
            <v>1089.5355710545455</v>
          </cell>
          <cell r="H3547">
            <v>44044</v>
          </cell>
        </row>
        <row r="3549">
          <cell r="A3549" t="str">
            <v>T1583</v>
          </cell>
          <cell r="C3549" t="str">
            <v>Limpieza De Terreno Con Retiro De Suelos</v>
          </cell>
          <cell r="D3549" t="str">
            <v>m3</v>
          </cell>
          <cell r="E3549">
            <v>18</v>
          </cell>
          <cell r="G3549">
            <v>1346.7296554052211</v>
          </cell>
          <cell r="H3549">
            <v>44062</v>
          </cell>
          <cell r="I3549" t="str">
            <v>03 MOVIMIENTO DE SUELOS</v>
          </cell>
        </row>
        <row r="3550">
          <cell r="B3550" t="str">
            <v>I1270</v>
          </cell>
          <cell r="C3550" t="str">
            <v>Retro Pala S/Ruedas Cat 416E 4X4</v>
          </cell>
          <cell r="D3550" t="str">
            <v>hs</v>
          </cell>
          <cell r="E3550">
            <v>0.44444444444444442</v>
          </cell>
          <cell r="F3550">
            <v>1715.6024648760331</v>
          </cell>
          <cell r="G3550">
            <v>762.48998438934802</v>
          </cell>
          <cell r="H3550">
            <v>44062</v>
          </cell>
          <cell r="I3550" t="str">
            <v>18 m3 / día</v>
          </cell>
        </row>
        <row r="3551">
          <cell r="B3551" t="str">
            <v>I1311</v>
          </cell>
          <cell r="C3551" t="str">
            <v>Maquinista</v>
          </cell>
          <cell r="D3551" t="str">
            <v>hs</v>
          </cell>
          <cell r="E3551">
            <v>0.44444444444444442</v>
          </cell>
          <cell r="F3551">
            <v>670.51752228571434</v>
          </cell>
          <cell r="G3551">
            <v>298.00778768253969</v>
          </cell>
          <cell r="H3551">
            <v>44062</v>
          </cell>
        </row>
        <row r="3552">
          <cell r="B3552" t="str">
            <v>I1583</v>
          </cell>
          <cell r="C3552" t="str">
            <v>Camión Volcador  Fiat Trakker 6X4 - 380 T38</v>
          </cell>
          <cell r="D3552" t="str">
            <v>hs</v>
          </cell>
          <cell r="E3552">
            <v>5.5555555555555552E-2</v>
          </cell>
          <cell r="F3552">
            <v>5152.1738999999998</v>
          </cell>
          <cell r="G3552">
            <v>286.23188333333331</v>
          </cell>
          <cell r="H3552">
            <v>44062</v>
          </cell>
          <cell r="I3552" t="str">
            <v>1 servicio / computo</v>
          </cell>
        </row>
        <row r="3554">
          <cell r="A3554" t="str">
            <v>T1584</v>
          </cell>
          <cell r="C3554" t="str">
            <v>Estructura De Perfiles Metálicos Instalada</v>
          </cell>
          <cell r="D3554" t="str">
            <v>kg</v>
          </cell>
          <cell r="E3554">
            <v>1</v>
          </cell>
          <cell r="G3554">
            <v>442.52358874936755</v>
          </cell>
          <cell r="H3554">
            <v>44044</v>
          </cell>
          <cell r="I3554" t="str">
            <v>05 ESTRUCTURAS RESISTENTES</v>
          </cell>
        </row>
        <row r="3555">
          <cell r="B3555" t="str">
            <v>I1555</v>
          </cell>
          <cell r="C3555" t="str">
            <v>Ipn 160 X 6 Mts (17,9 Kg/Ml)</v>
          </cell>
          <cell r="D3555" t="str">
            <v>u</v>
          </cell>
          <cell r="E3555">
            <v>1.0242085661080076E-2</v>
          </cell>
          <cell r="F3555">
            <v>11710.7438</v>
          </cell>
          <cell r="G3555">
            <v>119.9424411545624</v>
          </cell>
          <cell r="H3555">
            <v>44044</v>
          </cell>
          <cell r="I3555" t="str">
            <v>1,10/(17,9X6)</v>
          </cell>
        </row>
        <row r="3556">
          <cell r="B3556" t="str">
            <v>I1016</v>
          </cell>
          <cell r="C3556" t="str">
            <v>Oficial Especializado</v>
          </cell>
          <cell r="D3556" t="str">
            <v>hs</v>
          </cell>
          <cell r="E3556">
            <v>0.2</v>
          </cell>
          <cell r="F3556">
            <v>609.56138389610385</v>
          </cell>
          <cell r="G3556">
            <v>121.91227677922078</v>
          </cell>
          <cell r="H3556">
            <v>44044</v>
          </cell>
        </row>
        <row r="3557">
          <cell r="B3557" t="str">
            <v>I1004</v>
          </cell>
          <cell r="C3557" t="str">
            <v>Oficial</v>
          </cell>
          <cell r="D3557" t="str">
            <v>hs</v>
          </cell>
          <cell r="E3557">
            <v>0.2</v>
          </cell>
          <cell r="F3557">
            <v>534.76377932467528</v>
          </cell>
          <cell r="G3557">
            <v>106.95275586493506</v>
          </cell>
          <cell r="H3557">
            <v>44044</v>
          </cell>
        </row>
        <row r="3558">
          <cell r="B3558" t="str">
            <v>I1005</v>
          </cell>
          <cell r="C3558" t="str">
            <v>Ayudante</v>
          </cell>
          <cell r="D3558" t="str">
            <v>hs</v>
          </cell>
          <cell r="E3558">
            <v>0.2</v>
          </cell>
          <cell r="F3558">
            <v>468.58057475324659</v>
          </cell>
          <cell r="G3558">
            <v>93.716114950649327</v>
          </cell>
          <cell r="H3558">
            <v>44044</v>
          </cell>
          <cell r="I3558">
            <v>5.7011541967194992</v>
          </cell>
        </row>
        <row r="3560">
          <cell r="A3560" t="str">
            <v>T1585</v>
          </cell>
          <cell r="C3560" t="str">
            <v>Membrana Liquida</v>
          </cell>
          <cell r="D3560" t="str">
            <v>m2</v>
          </cell>
          <cell r="E3560">
            <v>30</v>
          </cell>
          <cell r="G3560">
            <v>535.9538127541125</v>
          </cell>
          <cell r="H3560">
            <v>44044</v>
          </cell>
          <cell r="I3560" t="str">
            <v>07 AISLACIONES</v>
          </cell>
        </row>
        <row r="3561">
          <cell r="B3561" t="str">
            <v>I1584</v>
          </cell>
          <cell r="C3561" t="str">
            <v>Membrana Flexible Bicomponente Sinteplast Construccion 32Kg (Rend. 2 Kg/M2)</v>
          </cell>
          <cell r="D3561" t="str">
            <v>u</v>
          </cell>
          <cell r="E3561">
            <v>6.25E-2</v>
          </cell>
          <cell r="F3561">
            <v>4206.6116000000002</v>
          </cell>
          <cell r="G3561">
            <v>262.91322500000001</v>
          </cell>
          <cell r="H3561">
            <v>44044</v>
          </cell>
          <cell r="I3561" t="str">
            <v>2 kg/m2 / 32 kg</v>
          </cell>
        </row>
        <row r="3562">
          <cell r="B3562" t="str">
            <v>I1004</v>
          </cell>
          <cell r="C3562" t="str">
            <v>Oficial</v>
          </cell>
          <cell r="D3562" t="str">
            <v>hs</v>
          </cell>
          <cell r="E3562">
            <v>0.26666666666666666</v>
          </cell>
          <cell r="F3562">
            <v>534.76377932467528</v>
          </cell>
          <cell r="G3562">
            <v>142.60367448658008</v>
          </cell>
          <cell r="H3562">
            <v>44044</v>
          </cell>
          <cell r="I3562" t="str">
            <v>30 m2/día</v>
          </cell>
        </row>
        <row r="3563">
          <cell r="B3563" t="str">
            <v>I1005</v>
          </cell>
          <cell r="C3563" t="str">
            <v>Ayudante</v>
          </cell>
          <cell r="D3563" t="str">
            <v>hs</v>
          </cell>
          <cell r="E3563">
            <v>0.26666666666666666</v>
          </cell>
          <cell r="F3563">
            <v>468.58057475324659</v>
          </cell>
          <cell r="G3563">
            <v>124.95481993419909</v>
          </cell>
          <cell r="H3563">
            <v>44044</v>
          </cell>
        </row>
        <row r="3564">
          <cell r="B3564" t="str">
            <v>I1335</v>
          </cell>
          <cell r="C3564" t="str">
            <v>Rodillo De Lana Para Pintor</v>
          </cell>
          <cell r="D3564" t="str">
            <v>u</v>
          </cell>
          <cell r="E3564">
            <v>1.6666666666666666E-2</v>
          </cell>
          <cell r="F3564">
            <v>328.92559999999997</v>
          </cell>
          <cell r="G3564">
            <v>5.4820933333333333</v>
          </cell>
          <cell r="H3564">
            <v>44044</v>
          </cell>
          <cell r="I3564" t="str">
            <v>soporta 60 m2</v>
          </cell>
        </row>
        <row r="3566">
          <cell r="A3566" t="str">
            <v>T1586</v>
          </cell>
          <cell r="C3566" t="str">
            <v>Revoque Grueso Y Fino Exterior A La Cal</v>
          </cell>
          <cell r="D3566" t="str">
            <v>m2</v>
          </cell>
          <cell r="G3566">
            <v>1099.8368638979218</v>
          </cell>
          <cell r="H3566">
            <v>44044</v>
          </cell>
          <cell r="I3566" t="str">
            <v>08 REVOQUES</v>
          </cell>
        </row>
        <row r="3567">
          <cell r="B3567" t="str">
            <v>T1028</v>
          </cell>
          <cell r="C3567" t="str">
            <v>Mortero 1/4:1:4 (Mat)</v>
          </cell>
          <cell r="D3567" t="str">
            <v>m3</v>
          </cell>
          <cell r="E3567">
            <v>1.4999999999999999E-2</v>
          </cell>
          <cell r="F3567">
            <v>4280.9394000000002</v>
          </cell>
          <cell r="G3567">
            <v>64.214090999999996</v>
          </cell>
          <cell r="H3567">
            <v>44044</v>
          </cell>
        </row>
        <row r="3568">
          <cell r="B3568" t="str">
            <v>T1054</v>
          </cell>
          <cell r="C3568" t="str">
            <v xml:space="preserve"> Mortero 1/8:1:3 (Mat)</v>
          </cell>
          <cell r="D3568" t="str">
            <v>m3</v>
          </cell>
          <cell r="E3568">
            <v>6.0000000000000001E-3</v>
          </cell>
          <cell r="F3568">
            <v>5379.7364699999998</v>
          </cell>
          <cell r="G3568">
            <v>32.278418819999999</v>
          </cell>
          <cell r="H3568">
            <v>44044</v>
          </cell>
        </row>
        <row r="3569">
          <cell r="B3569" t="str">
            <v>I1004</v>
          </cell>
          <cell r="C3569" t="str">
            <v>Oficial</v>
          </cell>
          <cell r="D3569" t="str">
            <v>hs</v>
          </cell>
          <cell r="E3569">
            <v>1</v>
          </cell>
          <cell r="F3569">
            <v>534.76377932467528</v>
          </cell>
          <cell r="G3569">
            <v>534.76377932467528</v>
          </cell>
          <cell r="H3569">
            <v>44044</v>
          </cell>
        </row>
        <row r="3570">
          <cell r="B3570" t="str">
            <v>I1005</v>
          </cell>
          <cell r="C3570" t="str">
            <v>Ayudante</v>
          </cell>
          <cell r="D3570" t="str">
            <v>hs</v>
          </cell>
          <cell r="E3570">
            <v>1</v>
          </cell>
          <cell r="F3570">
            <v>468.58057475324659</v>
          </cell>
          <cell r="G3570">
            <v>468.58057475324659</v>
          </cell>
          <cell r="H3570">
            <v>44044</v>
          </cell>
        </row>
        <row r="3572">
          <cell r="A3572" t="str">
            <v>T1587</v>
          </cell>
          <cell r="C3572" t="str">
            <v>Grueso A La Cal Y Fino De Yeso</v>
          </cell>
          <cell r="D3572" t="str">
            <v>m2</v>
          </cell>
          <cell r="G3572">
            <v>1197.4785988724675</v>
          </cell>
          <cell r="H3572">
            <v>44044</v>
          </cell>
          <cell r="I3572" t="str">
            <v>08 REVOQUES</v>
          </cell>
        </row>
        <row r="3573">
          <cell r="B3573" t="str">
            <v>T1015</v>
          </cell>
          <cell r="C3573" t="str">
            <v xml:space="preserve"> Mortero Mhmr 1/4:1:4 (Mat)</v>
          </cell>
          <cell r="D3573" t="str">
            <v>m3</v>
          </cell>
          <cell r="E3573">
            <v>1.4999999999999999E-2</v>
          </cell>
          <cell r="F3573">
            <v>4776.7996700000003</v>
          </cell>
          <cell r="G3573">
            <v>71.651995049999996</v>
          </cell>
          <cell r="H3573">
            <v>44044</v>
          </cell>
        </row>
        <row r="3574">
          <cell r="B3574" t="str">
            <v>I1061</v>
          </cell>
          <cell r="C3574" t="str">
            <v>Yeso Knauf X 40 Kg.</v>
          </cell>
          <cell r="D3574" t="str">
            <v>bolsa</v>
          </cell>
          <cell r="E3574">
            <v>8.7499999999999994E-2</v>
          </cell>
          <cell r="F3574">
            <v>555.37189999999998</v>
          </cell>
          <cell r="G3574">
            <v>48.595041249999994</v>
          </cell>
          <cell r="H3574">
            <v>44044</v>
          </cell>
          <cell r="I3574" t="str">
            <v>3,5 kg/m2</v>
          </cell>
        </row>
        <row r="3575">
          <cell r="B3575" t="str">
            <v>T1260</v>
          </cell>
          <cell r="C3575" t="str">
            <v>Ejecución De Revoque Grueso Interior (Mo)</v>
          </cell>
          <cell r="D3575" t="str">
            <v>m2</v>
          </cell>
          <cell r="E3575">
            <v>1</v>
          </cell>
          <cell r="F3575">
            <v>531.77250766129862</v>
          </cell>
          <cell r="G3575">
            <v>531.77250766129862</v>
          </cell>
          <cell r="H3575">
            <v>44044</v>
          </cell>
        </row>
        <row r="3576">
          <cell r="B3576" t="str">
            <v>I1065</v>
          </cell>
          <cell r="C3576" t="str">
            <v>Enlucido De Yeso Subontrato</v>
          </cell>
          <cell r="D3576" t="str">
            <v>m2</v>
          </cell>
          <cell r="E3576">
            <v>1</v>
          </cell>
          <cell r="F3576">
            <v>545.45905491116878</v>
          </cell>
          <cell r="G3576">
            <v>545.45905491116878</v>
          </cell>
          <cell r="H3576">
            <v>44044</v>
          </cell>
        </row>
        <row r="3578">
          <cell r="A3578" t="str">
            <v>T1588</v>
          </cell>
          <cell r="C3578" t="str">
            <v>Revoque Grueso Interior Peinado</v>
          </cell>
          <cell r="D3578" t="str">
            <v>m2</v>
          </cell>
          <cell r="G3578">
            <v>603.4245027112986</v>
          </cell>
          <cell r="H3578">
            <v>44044</v>
          </cell>
          <cell r="I3578" t="str">
            <v>08 REVOQUES</v>
          </cell>
        </row>
        <row r="3579">
          <cell r="B3579" t="str">
            <v>T1015</v>
          </cell>
          <cell r="C3579" t="str">
            <v xml:space="preserve"> Mortero Mhmr 1/4:1:4 (Mat)</v>
          </cell>
          <cell r="D3579" t="str">
            <v>m3</v>
          </cell>
          <cell r="E3579">
            <v>1.4999999999999999E-2</v>
          </cell>
          <cell r="F3579">
            <v>4776.7996700000003</v>
          </cell>
          <cell r="G3579">
            <v>71.651995049999996</v>
          </cell>
          <cell r="H3579">
            <v>44044</v>
          </cell>
        </row>
        <row r="3580">
          <cell r="B3580" t="str">
            <v>T1260</v>
          </cell>
          <cell r="C3580" t="str">
            <v>Ejecución De Revoque Grueso Interior (Mo)</v>
          </cell>
          <cell r="D3580" t="str">
            <v>m2</v>
          </cell>
          <cell r="E3580">
            <v>1</v>
          </cell>
          <cell r="F3580">
            <v>531.77250766129862</v>
          </cell>
          <cell r="G3580">
            <v>531.77250766129862</v>
          </cell>
          <cell r="H3580">
            <v>44044</v>
          </cell>
        </row>
        <row r="3582">
          <cell r="A3582" t="str">
            <v>T1589</v>
          </cell>
          <cell r="C3582" t="str">
            <v>Buñas En Yesería</v>
          </cell>
          <cell r="D3582" t="str">
            <v>ml</v>
          </cell>
          <cell r="G3582">
            <v>551.65740491116878</v>
          </cell>
          <cell r="H3582">
            <v>44044</v>
          </cell>
          <cell r="I3582" t="str">
            <v>15 YESERIA</v>
          </cell>
        </row>
        <row r="3583">
          <cell r="B3583" t="str">
            <v>I1065</v>
          </cell>
          <cell r="C3583" t="str">
            <v>Enlucido De Yeso Subontrato</v>
          </cell>
          <cell r="D3583" t="str">
            <v>m2</v>
          </cell>
          <cell r="E3583">
            <v>1</v>
          </cell>
          <cell r="F3583">
            <v>545.45905491116878</v>
          </cell>
          <cell r="G3583">
            <v>545.45905491116878</v>
          </cell>
          <cell r="H3583">
            <v>44044</v>
          </cell>
        </row>
        <row r="3584">
          <cell r="B3584" t="str">
            <v>I1585</v>
          </cell>
          <cell r="C3584" t="str">
            <v>Listón De Madera De 1" X 1"</v>
          </cell>
          <cell r="D3584" t="str">
            <v>ml</v>
          </cell>
          <cell r="E3584">
            <v>0.25</v>
          </cell>
          <cell r="F3584">
            <v>24.793399999999998</v>
          </cell>
          <cell r="G3584">
            <v>6.1983499999999996</v>
          </cell>
          <cell r="H3584">
            <v>44044</v>
          </cell>
          <cell r="I3584" t="str">
            <v>25% de amortización</v>
          </cell>
        </row>
        <row r="3586">
          <cell r="A3586" t="str">
            <v>T1590</v>
          </cell>
          <cell r="C3586" t="str">
            <v>Contrapiso Alivianado Esp. 5 Cm</v>
          </cell>
          <cell r="D3586" t="str">
            <v>m2</v>
          </cell>
          <cell r="G3586">
            <v>743.28016663116875</v>
          </cell>
          <cell r="H3586">
            <v>44044</v>
          </cell>
          <cell r="I3586" t="str">
            <v>09 CONTRAPISOS</v>
          </cell>
        </row>
        <row r="3587">
          <cell r="B3587" t="str">
            <v>I1470</v>
          </cell>
          <cell r="C3587" t="str">
            <v>Perlas Telgopor X 170 Lt (Rinde 0,2 M3)</v>
          </cell>
          <cell r="D3587" t="str">
            <v>u</v>
          </cell>
          <cell r="E3587">
            <v>0.25</v>
          </cell>
          <cell r="F3587">
            <v>851.23969999999997</v>
          </cell>
          <cell r="G3587">
            <v>212.80992499999999</v>
          </cell>
          <cell r="H3587">
            <v>44044</v>
          </cell>
          <cell r="I3587" t="str">
            <v>1 bolsa para 0,2 m3</v>
          </cell>
        </row>
        <row r="3588">
          <cell r="B3588" t="str">
            <v>I1001</v>
          </cell>
          <cell r="C3588" t="str">
            <v>Cemento Portland X 50 Kg</v>
          </cell>
          <cell r="D3588" t="str">
            <v>kg</v>
          </cell>
          <cell r="E3588">
            <v>12.5</v>
          </cell>
          <cell r="F3588">
            <v>10.3306</v>
          </cell>
          <cell r="G3588">
            <v>129.13249999999999</v>
          </cell>
          <cell r="H3588">
            <v>44044</v>
          </cell>
          <cell r="I3588" t="str">
            <v>250 kg/m3</v>
          </cell>
        </row>
        <row r="3589">
          <cell r="B3589" t="str">
            <v>T1289</v>
          </cell>
          <cell r="C3589" t="str">
            <v>Ejecución De Contrapiso Sobre Losa Esp 8 Cm (Mo)</v>
          </cell>
          <cell r="D3589" t="str">
            <v>m2</v>
          </cell>
          <cell r="E3589">
            <v>0.8</v>
          </cell>
          <cell r="F3589">
            <v>501.67217703896097</v>
          </cell>
          <cell r="G3589">
            <v>401.3377416311688</v>
          </cell>
          <cell r="H3589">
            <v>44044</v>
          </cell>
        </row>
        <row r="3591">
          <cell r="A3591" t="str">
            <v>T1591</v>
          </cell>
          <cell r="C3591" t="str">
            <v>Contrapiso Alivianado Esp. 8 Cm</v>
          </cell>
          <cell r="D3591" t="str">
            <v>m2</v>
          </cell>
          <cell r="G3591">
            <v>1048.7800570389609</v>
          </cell>
          <cell r="H3591">
            <v>44044</v>
          </cell>
          <cell r="I3591" t="str">
            <v>09 CONTRAPISOS</v>
          </cell>
        </row>
        <row r="3592">
          <cell r="B3592" t="str">
            <v>I1470</v>
          </cell>
          <cell r="C3592" t="str">
            <v>Perlas Telgopor X 170 Lt (Rinde 0,2 M3)</v>
          </cell>
          <cell r="D3592" t="str">
            <v>u</v>
          </cell>
          <cell r="E3592">
            <v>0.4</v>
          </cell>
          <cell r="F3592">
            <v>851.23969999999997</v>
          </cell>
          <cell r="G3592">
            <v>340.49588</v>
          </cell>
          <cell r="H3592">
            <v>44044</v>
          </cell>
          <cell r="I3592" t="str">
            <v>0,4 bolsa rinde 0,08 m3</v>
          </cell>
        </row>
        <row r="3593">
          <cell r="B3593" t="str">
            <v>I1001</v>
          </cell>
          <cell r="C3593" t="str">
            <v>Cemento Portland X 50 Kg</v>
          </cell>
          <cell r="D3593" t="str">
            <v>kg</v>
          </cell>
          <cell r="E3593">
            <v>20</v>
          </cell>
          <cell r="F3593">
            <v>10.3306</v>
          </cell>
          <cell r="G3593">
            <v>206.61200000000002</v>
          </cell>
          <cell r="H3593">
            <v>44044</v>
          </cell>
          <cell r="I3593" t="str">
            <v>250 kg/m3</v>
          </cell>
        </row>
        <row r="3594">
          <cell r="B3594" t="str">
            <v>T1289</v>
          </cell>
          <cell r="C3594" t="str">
            <v>Ejecución De Contrapiso Sobre Losa Esp 8 Cm (Mo)</v>
          </cell>
          <cell r="D3594" t="str">
            <v>m2</v>
          </cell>
          <cell r="E3594">
            <v>1</v>
          </cell>
          <cell r="F3594">
            <v>501.67217703896097</v>
          </cell>
          <cell r="G3594">
            <v>501.67217703896097</v>
          </cell>
          <cell r="H3594">
            <v>44044</v>
          </cell>
          <cell r="I3594">
            <v>0.4</v>
          </cell>
        </row>
        <row r="3596">
          <cell r="A3596" t="str">
            <v>T1592</v>
          </cell>
          <cell r="C3596" t="str">
            <v>Contrapiso De Hp Esp 10 Cm Sobre Terreno Sin Malla</v>
          </cell>
          <cell r="D3596" t="str">
            <v>m2</v>
          </cell>
          <cell r="G3596">
            <v>921.92089180675316</v>
          </cell>
          <cell r="H3596">
            <v>44044</v>
          </cell>
          <cell r="I3596" t="str">
            <v>09 CONTRAPISOS</v>
          </cell>
        </row>
        <row r="3597">
          <cell r="B3597" t="str">
            <v>T1066</v>
          </cell>
          <cell r="C3597" t="str">
            <v>Hormigon Pobre Para Contrapisos 1/8:1:4:8  (Mat)</v>
          </cell>
          <cell r="D3597" t="str">
            <v>m3</v>
          </cell>
          <cell r="E3597">
            <v>0.1</v>
          </cell>
          <cell r="F3597">
            <v>3199.1427936</v>
          </cell>
          <cell r="G3597">
            <v>319.91427936000002</v>
          </cell>
          <cell r="H3597">
            <v>44044</v>
          </cell>
        </row>
        <row r="3598">
          <cell r="B3598" t="str">
            <v>T1288</v>
          </cell>
          <cell r="C3598" t="str">
            <v>Ejecución De Contrapiso Sobre Terreno Natural Esp 12 Cm (Mo)</v>
          </cell>
          <cell r="D3598" t="str">
            <v>m2</v>
          </cell>
          <cell r="E3598">
            <v>1</v>
          </cell>
          <cell r="F3598">
            <v>602.00661244675314</v>
          </cell>
          <cell r="G3598">
            <v>602.00661244675314</v>
          </cell>
          <cell r="H3598">
            <v>44044</v>
          </cell>
        </row>
        <row r="3600">
          <cell r="A3600" t="str">
            <v>T1593</v>
          </cell>
          <cell r="C3600" t="str">
            <v>Cielorraso Aplicado De Yeso</v>
          </cell>
          <cell r="D3600" t="str">
            <v>m2</v>
          </cell>
          <cell r="G3600">
            <v>594.05409616116879</v>
          </cell>
          <cell r="H3600">
            <v>44044</v>
          </cell>
          <cell r="I3600" t="str">
            <v>15 YESERIA</v>
          </cell>
        </row>
        <row r="3601">
          <cell r="B3601" t="str">
            <v>I1065</v>
          </cell>
          <cell r="C3601" t="str">
            <v>Enlucido De Yeso Subontrato</v>
          </cell>
          <cell r="D3601" t="str">
            <v>m2</v>
          </cell>
          <cell r="E3601">
            <v>1</v>
          </cell>
          <cell r="F3601">
            <v>545.45905491116878</v>
          </cell>
          <cell r="G3601">
            <v>545.45905491116878</v>
          </cell>
          <cell r="H3601">
            <v>44044</v>
          </cell>
        </row>
        <row r="3602">
          <cell r="B3602" t="str">
            <v>I1061</v>
          </cell>
          <cell r="C3602" t="str">
            <v>Yeso Knauf X 40 Kg.</v>
          </cell>
          <cell r="D3602" t="str">
            <v>bolsa</v>
          </cell>
          <cell r="E3602">
            <v>8.7499999999999994E-2</v>
          </cell>
          <cell r="F3602">
            <v>555.37189999999998</v>
          </cell>
          <cell r="G3602">
            <v>48.595041249999994</v>
          </cell>
          <cell r="H3602">
            <v>44044</v>
          </cell>
          <cell r="I3602" t="str">
            <v>3,5 KG/M2</v>
          </cell>
        </row>
        <row r="3604">
          <cell r="A3604" t="str">
            <v>T1594</v>
          </cell>
          <cell r="C3604" t="str">
            <v>Cielorraso Suspendido Durlock Placa Verde 9.5 Mm (Mat + Mo)</v>
          </cell>
          <cell r="D3604" t="str">
            <v>m2</v>
          </cell>
          <cell r="G3604">
            <v>1512.9779050541856</v>
          </cell>
          <cell r="H3604">
            <v>44044</v>
          </cell>
          <cell r="I3604" t="str">
            <v>DURLOCK</v>
          </cell>
        </row>
        <row r="3605">
          <cell r="B3605" t="str">
            <v>I1059</v>
          </cell>
          <cell r="C3605" t="str">
            <v>Solera  35 Mm X 2,60 M. Esp 0.52</v>
          </cell>
          <cell r="D3605" t="str">
            <v>u</v>
          </cell>
          <cell r="E3605">
            <v>0.46153846153846151</v>
          </cell>
          <cell r="F3605">
            <v>202.47929999999999</v>
          </cell>
          <cell r="G3605">
            <v>93.451984615384603</v>
          </cell>
          <cell r="H3605">
            <v>44044</v>
          </cell>
          <cell r="I3605" t="str">
            <v>1 A 1,3 ML/M2</v>
          </cell>
        </row>
        <row r="3606">
          <cell r="B3606" t="str">
            <v>I1060</v>
          </cell>
          <cell r="C3606" t="str">
            <v>Montante De 34 Mm X 2.60 Esp 0.52</v>
          </cell>
          <cell r="D3606" t="str">
            <v>u</v>
          </cell>
          <cell r="E3606">
            <v>1.2692307692307692</v>
          </cell>
          <cell r="F3606">
            <v>202.47929999999999</v>
          </cell>
          <cell r="G3606">
            <v>256.9929576923077</v>
          </cell>
          <cell r="H3606">
            <v>44044</v>
          </cell>
          <cell r="I3606" t="str">
            <v>3 a 3,5 ML/M2</v>
          </cell>
        </row>
        <row r="3607">
          <cell r="B3607" t="str">
            <v>I1024</v>
          </cell>
          <cell r="C3607" t="str">
            <v>Fijaciones Nro 8 C / Tarugos (2000 Unidades)</v>
          </cell>
          <cell r="D3607" t="str">
            <v>u</v>
          </cell>
          <cell r="E3607">
            <v>3.5000000000000003E-2</v>
          </cell>
          <cell r="F3607">
            <v>2</v>
          </cell>
          <cell r="G3607">
            <v>7.0000000000000007E-2</v>
          </cell>
          <cell r="H3607">
            <v>44044</v>
          </cell>
          <cell r="I3607" t="str">
            <v>3,5 / M2</v>
          </cell>
        </row>
        <row r="3608">
          <cell r="B3608" t="str">
            <v>I1057</v>
          </cell>
          <cell r="C3608" t="str">
            <v>Durlock Tornillos T1</v>
          </cell>
          <cell r="D3608" t="str">
            <v>u</v>
          </cell>
          <cell r="E3608">
            <v>10</v>
          </cell>
          <cell r="F3608">
            <v>0.77849999999999997</v>
          </cell>
          <cell r="G3608">
            <v>7.7850000000000001</v>
          </cell>
          <cell r="H3608">
            <v>44044</v>
          </cell>
          <cell r="I3608" t="str">
            <v>10 / M2</v>
          </cell>
        </row>
        <row r="3609">
          <cell r="B3609" t="str">
            <v>I1028</v>
          </cell>
          <cell r="C3609" t="str">
            <v>Durlock Placa(120X240X0,125)Cm R. Humedad</v>
          </cell>
          <cell r="D3609" t="str">
            <v>u</v>
          </cell>
          <cell r="E3609">
            <v>0.36458333333333337</v>
          </cell>
          <cell r="F3609">
            <v>700.82640000000004</v>
          </cell>
          <cell r="G3609">
            <v>255.50962500000003</v>
          </cell>
          <cell r="H3609">
            <v>44044</v>
          </cell>
          <cell r="I3609" t="str">
            <v>1,05 / M2 (1,20 X 2,40 = 2,88 M2/PLACA)</v>
          </cell>
        </row>
        <row r="3610">
          <cell r="B3610" t="str">
            <v>I1025</v>
          </cell>
          <cell r="C3610" t="str">
            <v>Durlock Tornillos T2</v>
          </cell>
          <cell r="D3610" t="str">
            <v>u</v>
          </cell>
          <cell r="E3610">
            <v>15</v>
          </cell>
          <cell r="F3610">
            <v>0.56940000000000002</v>
          </cell>
          <cell r="G3610">
            <v>8.5410000000000004</v>
          </cell>
          <cell r="H3610">
            <v>44044</v>
          </cell>
          <cell r="I3610" t="str">
            <v>15 / M2</v>
          </cell>
        </row>
        <row r="3611">
          <cell r="B3611" t="str">
            <v>I1026</v>
          </cell>
          <cell r="C3611" t="str">
            <v>Cinta Papel Durlock 150 Ml</v>
          </cell>
          <cell r="D3611" t="str">
            <v>ml</v>
          </cell>
          <cell r="E3611">
            <v>1.65</v>
          </cell>
          <cell r="F3611">
            <v>2.9752000000000001</v>
          </cell>
          <cell r="G3611">
            <v>4.9090799999999994</v>
          </cell>
          <cell r="H3611">
            <v>44044</v>
          </cell>
          <cell r="I3611" t="str">
            <v>1,65 ML/M2</v>
          </cell>
        </row>
        <row r="3612">
          <cell r="B3612" t="str">
            <v>I1027</v>
          </cell>
          <cell r="C3612" t="str">
            <v>Masilla Durlock X 32 Kg</v>
          </cell>
          <cell r="D3612" t="str">
            <v>kg</v>
          </cell>
          <cell r="E3612">
            <v>0.9</v>
          </cell>
          <cell r="F3612">
            <v>49.741700000000002</v>
          </cell>
          <cell r="G3612">
            <v>44.767530000000001</v>
          </cell>
          <cell r="H3612">
            <v>44044</v>
          </cell>
          <cell r="I3612" t="str">
            <v>0,90 KG/M2</v>
          </cell>
        </row>
        <row r="3613">
          <cell r="B3613" t="str">
            <v>I1851</v>
          </cell>
          <cell r="C3613" t="str">
            <v>Oficial Durlock</v>
          </cell>
          <cell r="D3613" t="str">
            <v>hs</v>
          </cell>
          <cell r="E3613">
            <v>0.6</v>
          </cell>
          <cell r="F3613">
            <v>792.42979906493497</v>
          </cell>
          <cell r="G3613">
            <v>475.45787943896096</v>
          </cell>
          <cell r="H3613">
            <v>44044</v>
          </cell>
        </row>
        <row r="3614">
          <cell r="B3614" t="str">
            <v>I1852</v>
          </cell>
          <cell r="C3614" t="str">
            <v>Ayudante Durlock</v>
          </cell>
          <cell r="D3614" t="str">
            <v>hs</v>
          </cell>
          <cell r="E3614">
            <v>0.6</v>
          </cell>
          <cell r="F3614">
            <v>609.15474717922052</v>
          </cell>
          <cell r="G3614">
            <v>365.49284830753231</v>
          </cell>
          <cell r="H3614">
            <v>44044</v>
          </cell>
        </row>
        <row r="3616">
          <cell r="A3616" t="str">
            <v>T1595</v>
          </cell>
          <cell r="C3616" t="str">
            <v>Cielorraso Suspendido Durlock Placa Exterior 12,5 Mm (Mat + Mo)</v>
          </cell>
          <cell r="D3616" t="str">
            <v>m2</v>
          </cell>
          <cell r="G3616">
            <v>2203.5770873458523</v>
          </cell>
          <cell r="H3616">
            <v>44044</v>
          </cell>
          <cell r="I3616" t="str">
            <v>DURLOCK</v>
          </cell>
        </row>
        <row r="3617">
          <cell r="B3617" t="str">
            <v>I1059</v>
          </cell>
          <cell r="C3617" t="str">
            <v>Solera  35 Mm X 2,60 M. Esp 0.52</v>
          </cell>
          <cell r="D3617" t="str">
            <v>u</v>
          </cell>
          <cell r="E3617">
            <v>0.46153846153846151</v>
          </cell>
          <cell r="F3617">
            <v>202.47929999999999</v>
          </cell>
          <cell r="G3617">
            <v>93.451984615384603</v>
          </cell>
          <cell r="H3617">
            <v>44044</v>
          </cell>
          <cell r="I3617" t="str">
            <v>1 A 1,3 ML/M2</v>
          </cell>
        </row>
        <row r="3618">
          <cell r="B3618" t="str">
            <v>I1060</v>
          </cell>
          <cell r="C3618" t="str">
            <v>Montante De 34 Mm X 2.60 Esp 0.52</v>
          </cell>
          <cell r="D3618" t="str">
            <v>u</v>
          </cell>
          <cell r="E3618">
            <v>1.2692307692307692</v>
          </cell>
          <cell r="F3618">
            <v>202.47929999999999</v>
          </cell>
          <cell r="G3618">
            <v>256.9929576923077</v>
          </cell>
          <cell r="H3618">
            <v>44044</v>
          </cell>
          <cell r="I3618" t="str">
            <v>3 a 3,5 ML/M2</v>
          </cell>
        </row>
        <row r="3619">
          <cell r="B3619" t="str">
            <v>I1024</v>
          </cell>
          <cell r="C3619" t="str">
            <v>Fijaciones Nro 8 C / Tarugos (2000 Unidades)</v>
          </cell>
          <cell r="D3619" t="str">
            <v>u</v>
          </cell>
          <cell r="E3619">
            <v>3.5000000000000003E-2</v>
          </cell>
          <cell r="F3619">
            <v>2</v>
          </cell>
          <cell r="G3619">
            <v>7.0000000000000007E-2</v>
          </cell>
          <cell r="H3619">
            <v>44044</v>
          </cell>
          <cell r="I3619" t="str">
            <v>3,5 / M2</v>
          </cell>
        </row>
        <row r="3620">
          <cell r="B3620" t="str">
            <v>I1057</v>
          </cell>
          <cell r="C3620" t="str">
            <v>Durlock Tornillos T1</v>
          </cell>
          <cell r="D3620" t="str">
            <v>u</v>
          </cell>
          <cell r="E3620">
            <v>10</v>
          </cell>
          <cell r="F3620">
            <v>0.77849999999999997</v>
          </cell>
          <cell r="G3620">
            <v>7.7850000000000001</v>
          </cell>
          <cell r="H3620">
            <v>44044</v>
          </cell>
          <cell r="I3620" t="str">
            <v>10 / M2</v>
          </cell>
        </row>
        <row r="3621">
          <cell r="B3621" t="str">
            <v>I1586</v>
          </cell>
          <cell r="C3621" t="str">
            <v>Placa Durlock Aquaboard Exterior 12.5Mm 1.20X2.40M</v>
          </cell>
          <cell r="D3621" t="str">
            <v>u</v>
          </cell>
          <cell r="E3621">
            <v>0.36458333333333337</v>
          </cell>
          <cell r="F3621">
            <v>2595.0412999999999</v>
          </cell>
          <cell r="G3621">
            <v>946.10880729166672</v>
          </cell>
          <cell r="H3621">
            <v>44044</v>
          </cell>
          <cell r="I3621" t="str">
            <v>1,05 / M2 (1,20 X 2,40 = 2,88 M2/PLACA)</v>
          </cell>
        </row>
        <row r="3622">
          <cell r="B3622" t="str">
            <v>I1025</v>
          </cell>
          <cell r="C3622" t="str">
            <v>Durlock Tornillos T2</v>
          </cell>
          <cell r="D3622" t="str">
            <v>u</v>
          </cell>
          <cell r="E3622">
            <v>15</v>
          </cell>
          <cell r="F3622">
            <v>0.56940000000000002</v>
          </cell>
          <cell r="G3622">
            <v>8.5410000000000004</v>
          </cell>
          <cell r="H3622">
            <v>44044</v>
          </cell>
          <cell r="I3622" t="str">
            <v>15 / M2</v>
          </cell>
        </row>
        <row r="3623">
          <cell r="B3623" t="str">
            <v>I1026</v>
          </cell>
          <cell r="C3623" t="str">
            <v>Cinta Papel Durlock 150 Ml</v>
          </cell>
          <cell r="D3623" t="str">
            <v>ml</v>
          </cell>
          <cell r="E3623">
            <v>1.65</v>
          </cell>
          <cell r="F3623">
            <v>2.9752000000000001</v>
          </cell>
          <cell r="G3623">
            <v>4.9090799999999994</v>
          </cell>
          <cell r="H3623">
            <v>44044</v>
          </cell>
          <cell r="I3623" t="str">
            <v>1,65 ML/M2</v>
          </cell>
        </row>
        <row r="3624">
          <cell r="B3624" t="str">
            <v>I1027</v>
          </cell>
          <cell r="C3624" t="str">
            <v>Masilla Durlock X 32 Kg</v>
          </cell>
          <cell r="D3624" t="str">
            <v>kg</v>
          </cell>
          <cell r="E3624">
            <v>0.9</v>
          </cell>
          <cell r="F3624">
            <v>49.741700000000002</v>
          </cell>
          <cell r="G3624">
            <v>44.767530000000001</v>
          </cell>
          <cell r="H3624">
            <v>44044</v>
          </cell>
          <cell r="I3624" t="str">
            <v>0,90 KG/M2</v>
          </cell>
        </row>
        <row r="3625">
          <cell r="B3625" t="str">
            <v>I1851</v>
          </cell>
          <cell r="C3625" t="str">
            <v>Oficial Durlock</v>
          </cell>
          <cell r="D3625" t="str">
            <v>hs</v>
          </cell>
          <cell r="E3625">
            <v>0.6</v>
          </cell>
          <cell r="F3625">
            <v>792.42979906493497</v>
          </cell>
          <cell r="G3625">
            <v>475.45787943896096</v>
          </cell>
          <cell r="H3625">
            <v>44044</v>
          </cell>
        </row>
        <row r="3626">
          <cell r="B3626" t="str">
            <v>I1852</v>
          </cell>
          <cell r="C3626" t="str">
            <v>Ayudante Durlock</v>
          </cell>
          <cell r="D3626" t="str">
            <v>hs</v>
          </cell>
          <cell r="E3626">
            <v>0.6</v>
          </cell>
          <cell r="F3626">
            <v>609.15474717922052</v>
          </cell>
          <cell r="G3626">
            <v>365.49284830753231</v>
          </cell>
          <cell r="H3626">
            <v>44044</v>
          </cell>
        </row>
        <row r="3628">
          <cell r="A3628" t="str">
            <v>T1596</v>
          </cell>
          <cell r="C3628" t="str">
            <v>Sistema De Embudos, Rejillas Y Caños De Lluvia De 0,100 Hasta B.D.A.</v>
          </cell>
          <cell r="D3628" t="str">
            <v>ml</v>
          </cell>
          <cell r="G3628">
            <v>3063.2821587272724</v>
          </cell>
          <cell r="H3628">
            <v>42948</v>
          </cell>
          <cell r="I3628" t="str">
            <v>23.3 DESAGUES PLUVIALES</v>
          </cell>
        </row>
        <row r="3629">
          <cell r="B3629" t="str">
            <v>T1168</v>
          </cell>
          <cell r="C3629" t="str">
            <v>Bajadas En Caño De Pvc 110 Mm Esp. 3,2 Mm</v>
          </cell>
          <cell r="D3629" t="str">
            <v>ml</v>
          </cell>
          <cell r="E3629">
            <v>1</v>
          </cell>
          <cell r="F3629">
            <v>1415.2848300779217</v>
          </cell>
          <cell r="G3629">
            <v>1415.2848300779217</v>
          </cell>
          <cell r="H3629">
            <v>42948</v>
          </cell>
          <cell r="I3629" t="str">
            <v>1 A 1,3 ML/M2</v>
          </cell>
        </row>
        <row r="3630">
          <cell r="B3630" t="str">
            <v>I1152</v>
          </cell>
          <cell r="C3630" t="str">
            <v>Boca Acceso Pvc Ent-Sal 110 Tapa 20X20</v>
          </cell>
          <cell r="D3630" t="str">
            <v>u</v>
          </cell>
          <cell r="E3630">
            <v>0.25</v>
          </cell>
          <cell r="F3630">
            <v>1720.7438</v>
          </cell>
          <cell r="G3630">
            <v>430.18594999999999</v>
          </cell>
          <cell r="H3630">
            <v>44044</v>
          </cell>
        </row>
        <row r="3631">
          <cell r="B3631" t="str">
            <v>I1241</v>
          </cell>
          <cell r="C3631" t="str">
            <v>Embudo Vertical H.F. 100 Reja 20X20</v>
          </cell>
          <cell r="D3631" t="str">
            <v>u</v>
          </cell>
          <cell r="E3631">
            <v>0.1</v>
          </cell>
          <cell r="F3631">
            <v>1396.6941999999999</v>
          </cell>
          <cell r="G3631">
            <v>139.66942</v>
          </cell>
          <cell r="H3631">
            <v>44044</v>
          </cell>
        </row>
        <row r="3632">
          <cell r="B3632" t="str">
            <v>I1016</v>
          </cell>
          <cell r="C3632" t="str">
            <v>Oficial Especializado</v>
          </cell>
          <cell r="D3632" t="str">
            <v>hs</v>
          </cell>
          <cell r="E3632">
            <v>1</v>
          </cell>
          <cell r="F3632">
            <v>609.56138389610385</v>
          </cell>
          <cell r="G3632">
            <v>609.56138389610385</v>
          </cell>
          <cell r="H3632">
            <v>44044</v>
          </cell>
        </row>
        <row r="3633">
          <cell r="B3633" t="str">
            <v>I1005</v>
          </cell>
          <cell r="C3633" t="str">
            <v>Ayudante</v>
          </cell>
          <cell r="D3633" t="str">
            <v>hs</v>
          </cell>
          <cell r="E3633">
            <v>1</v>
          </cell>
          <cell r="F3633">
            <v>468.58057475324659</v>
          </cell>
          <cell r="G3633">
            <v>468.58057475324659</v>
          </cell>
          <cell r="H3633">
            <v>44044</v>
          </cell>
        </row>
        <row r="3635">
          <cell r="A3635" t="str">
            <v>T1597</v>
          </cell>
          <cell r="C3635" t="str">
            <v>Cañería Pluvial 110 Mm Horizontal, Incluye Excavación</v>
          </cell>
          <cell r="D3635" t="str">
            <v>ml</v>
          </cell>
          <cell r="G3635">
            <v>1830.9696820238955</v>
          </cell>
          <cell r="H3635">
            <v>44044</v>
          </cell>
          <cell r="I3635" t="str">
            <v>23.3 DESAGUES PLUVIALES</v>
          </cell>
        </row>
        <row r="3636">
          <cell r="B3636" t="str">
            <v>I1137</v>
          </cell>
          <cell r="C3636" t="str">
            <v>Cano Pvc 110X4 Mts (3,2) Aprob.Cloacal Iram</v>
          </cell>
          <cell r="D3636" t="str">
            <v>u</v>
          </cell>
          <cell r="E3636">
            <v>0.3</v>
          </cell>
          <cell r="F3636">
            <v>1235.5372</v>
          </cell>
          <cell r="G3636">
            <v>370.66116</v>
          </cell>
          <cell r="H3636">
            <v>44044</v>
          </cell>
        </row>
        <row r="3637">
          <cell r="B3637" t="str">
            <v>I1069</v>
          </cell>
          <cell r="C3637" t="str">
            <v>Oficial Sanitarista, Gasista</v>
          </cell>
          <cell r="D3637" t="str">
            <v>hs</v>
          </cell>
          <cell r="E3637">
            <v>0.4</v>
          </cell>
          <cell r="F3637">
            <v>792.42979906493497</v>
          </cell>
          <cell r="G3637">
            <v>316.97191962597401</v>
          </cell>
          <cell r="H3637">
            <v>44044</v>
          </cell>
          <cell r="I3637" t="str">
            <v>COLOCACION</v>
          </cell>
        </row>
        <row r="3638">
          <cell r="B3638" t="str">
            <v>I1070</v>
          </cell>
          <cell r="C3638" t="str">
            <v>Ayudante Sanitarista, Gasista</v>
          </cell>
          <cell r="D3638" t="str">
            <v>hs</v>
          </cell>
          <cell r="E3638">
            <v>0.4</v>
          </cell>
          <cell r="F3638">
            <v>609.15474717922052</v>
          </cell>
          <cell r="G3638">
            <v>243.66189887168821</v>
          </cell>
          <cell r="H3638">
            <v>44044</v>
          </cell>
        </row>
        <row r="3639">
          <cell r="B3639" t="str">
            <v>T1003</v>
          </cell>
          <cell r="C3639" t="str">
            <v>Excavación Manual De Zanjas Y Pozos (Mo)</v>
          </cell>
          <cell r="D3639" t="str">
            <v>m3</v>
          </cell>
          <cell r="E3639">
            <v>0.48</v>
          </cell>
          <cell r="F3639">
            <v>1874.3222990129864</v>
          </cell>
          <cell r="G3639">
            <v>899.67470352623343</v>
          </cell>
          <cell r="H3639">
            <v>44044</v>
          </cell>
        </row>
        <row r="3641">
          <cell r="A3641" t="str">
            <v>T1598</v>
          </cell>
          <cell r="C3641" t="str">
            <v>Tanque Plástico De 3000 Litros</v>
          </cell>
          <cell r="D3641" t="str">
            <v>u</v>
          </cell>
          <cell r="G3641">
            <v>79159.230784976637</v>
          </cell>
          <cell r="H3641">
            <v>44044</v>
          </cell>
          <cell r="I3641" t="str">
            <v>23 INSTALACIÓN SANITARIA</v>
          </cell>
        </row>
        <row r="3642">
          <cell r="B3642" t="str">
            <v>I1587</v>
          </cell>
          <cell r="C3642" t="str">
            <v>Tanque Horizontal Rotoplas 3000 Lt A.Densidad + Envió Gratis</v>
          </cell>
          <cell r="D3642" t="str">
            <v>u</v>
          </cell>
          <cell r="E3642">
            <v>1</v>
          </cell>
          <cell r="F3642">
            <v>73552.892600000006</v>
          </cell>
          <cell r="G3642">
            <v>73552.892600000006</v>
          </cell>
          <cell r="H3642">
            <v>44044</v>
          </cell>
        </row>
        <row r="3643">
          <cell r="B3643" t="str">
            <v>I1069</v>
          </cell>
          <cell r="C3643" t="str">
            <v>Oficial Sanitarista, Gasista</v>
          </cell>
          <cell r="D3643" t="str">
            <v>hs</v>
          </cell>
          <cell r="E3643">
            <v>4</v>
          </cell>
          <cell r="F3643">
            <v>792.42979906493497</v>
          </cell>
          <cell r="G3643">
            <v>3169.7191962597399</v>
          </cell>
          <cell r="H3643">
            <v>44044</v>
          </cell>
          <cell r="I3643" t="str">
            <v>COLOCACION</v>
          </cell>
        </row>
        <row r="3644">
          <cell r="B3644" t="str">
            <v>I1070</v>
          </cell>
          <cell r="C3644" t="str">
            <v>Ayudante Sanitarista, Gasista</v>
          </cell>
          <cell r="D3644" t="str">
            <v>hs</v>
          </cell>
          <cell r="E3644">
            <v>4</v>
          </cell>
          <cell r="F3644">
            <v>609.15474717922052</v>
          </cell>
          <cell r="G3644">
            <v>2436.6189887168821</v>
          </cell>
          <cell r="H3644">
            <v>44044</v>
          </cell>
        </row>
        <row r="3646">
          <cell r="A3646" t="str">
            <v>T1599</v>
          </cell>
          <cell r="C3646" t="str">
            <v xml:space="preserve"> Tanque Cisterna De 2800 Lts (Incluye Platea De Apoyo En Hºaº)</v>
          </cell>
          <cell r="D3646" t="str">
            <v>gl</v>
          </cell>
          <cell r="G3646">
            <v>94511.176328564514</v>
          </cell>
          <cell r="H3646">
            <v>44044</v>
          </cell>
          <cell r="I3646" t="str">
            <v>80 MODELO</v>
          </cell>
        </row>
        <row r="3647">
          <cell r="B3647" t="str">
            <v>I1587</v>
          </cell>
          <cell r="C3647" t="str">
            <v>Tanque Horizontal Rotoplas 3000 Lt A.Densidad + Envió Gratis</v>
          </cell>
          <cell r="D3647" t="str">
            <v>u</v>
          </cell>
          <cell r="E3647">
            <v>1</v>
          </cell>
          <cell r="F3647">
            <v>73552.892600000006</v>
          </cell>
          <cell r="G3647">
            <v>73552.892600000006</v>
          </cell>
          <cell r="H3647">
            <v>44044</v>
          </cell>
        </row>
        <row r="3648">
          <cell r="B3648" t="str">
            <v>I1069</v>
          </cell>
          <cell r="C3648" t="str">
            <v>Oficial Sanitarista, Gasista</v>
          </cell>
          <cell r="D3648" t="str">
            <v>hs</v>
          </cell>
          <cell r="E3648">
            <v>4</v>
          </cell>
          <cell r="F3648">
            <v>792.42979906493497</v>
          </cell>
          <cell r="G3648">
            <v>3169.7191962597399</v>
          </cell>
          <cell r="H3648">
            <v>44044</v>
          </cell>
          <cell r="I3648" t="str">
            <v>COLOCACION</v>
          </cell>
        </row>
        <row r="3649">
          <cell r="B3649" t="str">
            <v>I1070</v>
          </cell>
          <cell r="C3649" t="str">
            <v>Ayudante Sanitarista, Gasista</v>
          </cell>
          <cell r="D3649" t="str">
            <v>hs</v>
          </cell>
          <cell r="E3649">
            <v>4</v>
          </cell>
          <cell r="F3649">
            <v>609.15474717922052</v>
          </cell>
          <cell r="G3649">
            <v>2436.6189887168821</v>
          </cell>
          <cell r="H3649">
            <v>44044</v>
          </cell>
        </row>
        <row r="3650">
          <cell r="B3650" t="str">
            <v>T1036</v>
          </cell>
          <cell r="C3650" t="str">
            <v>Platea De Hormigon Armado</v>
          </cell>
          <cell r="D3650" t="str">
            <v>m3</v>
          </cell>
          <cell r="E3650">
            <v>0.5</v>
          </cell>
          <cell r="F3650">
            <v>30703.891087175754</v>
          </cell>
          <cell r="G3650">
            <v>15351.945543587877</v>
          </cell>
          <cell r="H3650">
            <v>44044</v>
          </cell>
        </row>
        <row r="3652">
          <cell r="A3652" t="str">
            <v>T1600</v>
          </cell>
          <cell r="C3652" t="str">
            <v>Griferia Canilla Valvula Temporizada Mingitorio Pressmatic</v>
          </cell>
          <cell r="D3652" t="str">
            <v>u</v>
          </cell>
          <cell r="G3652">
            <v>3910.6070924883111</v>
          </cell>
          <cell r="H3652">
            <v>44044</v>
          </cell>
          <cell r="I3652" t="str">
            <v>23 INSTALACIÓN SANITARIA</v>
          </cell>
        </row>
        <row r="3653">
          <cell r="B3653" t="str">
            <v>I1588</v>
          </cell>
          <cell r="C3653" t="str">
            <v>Válvula Temporizadora De Mingitorio</v>
          </cell>
          <cell r="D3653" t="str">
            <v>u</v>
          </cell>
          <cell r="E3653">
            <v>1</v>
          </cell>
          <cell r="F3653">
            <v>1107.4380000000001</v>
          </cell>
          <cell r="G3653">
            <v>1107.4380000000001</v>
          </cell>
          <cell r="H3653">
            <v>44044</v>
          </cell>
        </row>
        <row r="3654">
          <cell r="B3654" t="str">
            <v>I1069</v>
          </cell>
          <cell r="C3654" t="str">
            <v>Oficial Sanitarista, Gasista</v>
          </cell>
          <cell r="D3654" t="str">
            <v>hs</v>
          </cell>
          <cell r="E3654">
            <v>2</v>
          </cell>
          <cell r="F3654">
            <v>792.42979906493497</v>
          </cell>
          <cell r="G3654">
            <v>1584.8595981298699</v>
          </cell>
          <cell r="H3654">
            <v>44044</v>
          </cell>
          <cell r="I3654" t="str">
            <v>COLOCACION</v>
          </cell>
        </row>
        <row r="3655">
          <cell r="B3655" t="str">
            <v>I1070</v>
          </cell>
          <cell r="C3655" t="str">
            <v>Ayudante Sanitarista, Gasista</v>
          </cell>
          <cell r="D3655" t="str">
            <v>hs</v>
          </cell>
          <cell r="E3655">
            <v>2</v>
          </cell>
          <cell r="F3655">
            <v>609.15474717922052</v>
          </cell>
          <cell r="G3655">
            <v>1218.309494358441</v>
          </cell>
          <cell r="H3655">
            <v>44044</v>
          </cell>
        </row>
        <row r="3657">
          <cell r="A3657" t="str">
            <v>T1601</v>
          </cell>
          <cell r="C3657" t="str">
            <v>Griferías De Cierre Automáticas Mecánico Sobre Mesada.</v>
          </cell>
          <cell r="D3657" t="str">
            <v>u</v>
          </cell>
          <cell r="G3657">
            <v>9296.4583924883118</v>
          </cell>
          <cell r="H3657">
            <v>44044</v>
          </cell>
          <cell r="I3657" t="str">
            <v>23 INSTALACIÓN SANITARIA</v>
          </cell>
        </row>
        <row r="3658">
          <cell r="B3658" t="str">
            <v>I1589</v>
          </cell>
          <cell r="C3658" t="str">
            <v>Griferías De Cierre Automáticas Mecánico Sobre Mesada.</v>
          </cell>
          <cell r="D3658" t="str">
            <v>u</v>
          </cell>
          <cell r="E3658">
            <v>1</v>
          </cell>
          <cell r="F3658">
            <v>6493.2893000000004</v>
          </cell>
          <cell r="G3658">
            <v>6493.2893000000004</v>
          </cell>
          <cell r="H3658">
            <v>44044</v>
          </cell>
        </row>
        <row r="3659">
          <cell r="B3659" t="str">
            <v>I1069</v>
          </cell>
          <cell r="C3659" t="str">
            <v>Oficial Sanitarista, Gasista</v>
          </cell>
          <cell r="D3659" t="str">
            <v>hs</v>
          </cell>
          <cell r="E3659">
            <v>2</v>
          </cell>
          <cell r="F3659">
            <v>792.42979906493497</v>
          </cell>
          <cell r="G3659">
            <v>1584.8595981298699</v>
          </cell>
          <cell r="H3659">
            <v>44044</v>
          </cell>
          <cell r="I3659" t="str">
            <v>COLOCACION</v>
          </cell>
        </row>
        <row r="3660">
          <cell r="B3660" t="str">
            <v>I1070</v>
          </cell>
          <cell r="C3660" t="str">
            <v>Ayudante Sanitarista, Gasista</v>
          </cell>
          <cell r="D3660" t="str">
            <v>hs</v>
          </cell>
          <cell r="E3660">
            <v>2</v>
          </cell>
          <cell r="F3660">
            <v>609.15474717922052</v>
          </cell>
          <cell r="G3660">
            <v>1218.309494358441</v>
          </cell>
          <cell r="H3660">
            <v>44044</v>
          </cell>
        </row>
        <row r="3662">
          <cell r="A3662" t="str">
            <v>T1602</v>
          </cell>
          <cell r="C3662" t="str">
            <v>Griferías Monocomando  En Piletas De Cocina</v>
          </cell>
          <cell r="D3662" t="str">
            <v>u</v>
          </cell>
          <cell r="G3662">
            <v>9296.4583924883118</v>
          </cell>
          <cell r="H3662">
            <v>44044</v>
          </cell>
          <cell r="I3662" t="str">
            <v>23 INSTALACIÓN SANITARIA</v>
          </cell>
        </row>
        <row r="3663">
          <cell r="B3663" t="str">
            <v>I1590</v>
          </cell>
          <cell r="C3663" t="str">
            <v>Griferías Monocomando  En Piletas De Cocina</v>
          </cell>
          <cell r="D3663" t="str">
            <v>u</v>
          </cell>
          <cell r="E3663">
            <v>1</v>
          </cell>
          <cell r="F3663">
            <v>6493.2893000000004</v>
          </cell>
          <cell r="G3663">
            <v>6493.2893000000004</v>
          </cell>
          <cell r="H3663">
            <v>44044</v>
          </cell>
        </row>
        <row r="3664">
          <cell r="B3664" t="str">
            <v>I1069</v>
          </cell>
          <cell r="C3664" t="str">
            <v>Oficial Sanitarista, Gasista</v>
          </cell>
          <cell r="D3664" t="str">
            <v>hs</v>
          </cell>
          <cell r="E3664">
            <v>2</v>
          </cell>
          <cell r="F3664">
            <v>792.42979906493497</v>
          </cell>
          <cell r="G3664">
            <v>1584.8595981298699</v>
          </cell>
          <cell r="H3664">
            <v>44044</v>
          </cell>
          <cell r="I3664" t="str">
            <v>COLOCACION</v>
          </cell>
        </row>
        <row r="3665">
          <cell r="B3665" t="str">
            <v>I1070</v>
          </cell>
          <cell r="C3665" t="str">
            <v>Ayudante Sanitarista, Gasista</v>
          </cell>
          <cell r="D3665" t="str">
            <v>hs</v>
          </cell>
          <cell r="E3665">
            <v>2</v>
          </cell>
          <cell r="F3665">
            <v>609.15474717922052</v>
          </cell>
          <cell r="G3665">
            <v>1218.309494358441</v>
          </cell>
          <cell r="H3665">
            <v>44044</v>
          </cell>
        </row>
        <row r="3667">
          <cell r="A3667" t="str">
            <v>T1603</v>
          </cell>
          <cell r="C3667" t="str">
            <v>Griferías Monocomando  En Duchas</v>
          </cell>
          <cell r="D3667" t="str">
            <v>u</v>
          </cell>
          <cell r="G3667">
            <v>9205.4500924883105</v>
          </cell>
          <cell r="H3667">
            <v>44044</v>
          </cell>
          <cell r="I3667" t="str">
            <v>23 INSTALACIÓN SANITARIA</v>
          </cell>
        </row>
        <row r="3668">
          <cell r="B3668" t="str">
            <v>I1591</v>
          </cell>
          <cell r="C3668" t="str">
            <v>Griferías Monocomando  En Duchas</v>
          </cell>
          <cell r="D3668" t="str">
            <v>u</v>
          </cell>
          <cell r="E3668">
            <v>1</v>
          </cell>
          <cell r="F3668">
            <v>6402.2809999999999</v>
          </cell>
          <cell r="G3668">
            <v>6402.2809999999999</v>
          </cell>
          <cell r="H3668">
            <v>44044</v>
          </cell>
        </row>
        <row r="3669">
          <cell r="B3669" t="str">
            <v>I1069</v>
          </cell>
          <cell r="C3669" t="str">
            <v>Oficial Sanitarista, Gasista</v>
          </cell>
          <cell r="D3669" t="str">
            <v>hs</v>
          </cell>
          <cell r="E3669">
            <v>2</v>
          </cell>
          <cell r="F3669">
            <v>792.42979906493497</v>
          </cell>
          <cell r="G3669">
            <v>1584.8595981298699</v>
          </cell>
          <cell r="H3669">
            <v>44044</v>
          </cell>
          <cell r="I3669" t="str">
            <v>COLOCACION</v>
          </cell>
        </row>
        <row r="3670">
          <cell r="B3670" t="str">
            <v>I1070</v>
          </cell>
          <cell r="C3670" t="str">
            <v>Ayudante Sanitarista, Gasista</v>
          </cell>
          <cell r="D3670" t="str">
            <v>hs</v>
          </cell>
          <cell r="E3670">
            <v>2</v>
          </cell>
          <cell r="F3670">
            <v>609.15474717922052</v>
          </cell>
          <cell r="G3670">
            <v>1218.309494358441</v>
          </cell>
          <cell r="H3670">
            <v>44044</v>
          </cell>
        </row>
        <row r="3672">
          <cell r="A3672" t="str">
            <v>T1604</v>
          </cell>
          <cell r="C3672" t="str">
            <v>Termotanque A Gas 250L Alta Recuperación</v>
          </cell>
          <cell r="D3672" t="str">
            <v>u</v>
          </cell>
          <cell r="G3672">
            <v>154469.84689061818</v>
          </cell>
          <cell r="H3672">
            <v>44044</v>
          </cell>
          <cell r="I3672" t="str">
            <v>23.1 AGUA FRIA Y CALIENTE</v>
          </cell>
        </row>
        <row r="3673">
          <cell r="B3673" t="str">
            <v>I1592</v>
          </cell>
          <cell r="C3673" t="str">
            <v>Termotanque Rheem 250L Alta Recuperación A Gas</v>
          </cell>
          <cell r="D3673" t="str">
            <v>u</v>
          </cell>
          <cell r="E3673">
            <v>1</v>
          </cell>
          <cell r="F3673">
            <v>150081.81820000001</v>
          </cell>
          <cell r="G3673">
            <v>150081.81820000001</v>
          </cell>
          <cell r="H3673">
            <v>44044</v>
          </cell>
        </row>
        <row r="3674">
          <cell r="B3674" t="str">
            <v>I1069</v>
          </cell>
          <cell r="C3674" t="str">
            <v>Oficial Sanitarista, Gasista</v>
          </cell>
          <cell r="D3674" t="str">
            <v>hs</v>
          </cell>
          <cell r="E3674">
            <v>4</v>
          </cell>
          <cell r="F3674">
            <v>792.42979906493497</v>
          </cell>
          <cell r="G3674">
            <v>3169.7191962597399</v>
          </cell>
          <cell r="H3674">
            <v>44044</v>
          </cell>
          <cell r="I3674" t="str">
            <v>COLOCACION</v>
          </cell>
        </row>
        <row r="3675">
          <cell r="B3675" t="str">
            <v>I1070</v>
          </cell>
          <cell r="C3675" t="str">
            <v>Ayudante Sanitarista, Gasista</v>
          </cell>
          <cell r="D3675" t="str">
            <v>hs</v>
          </cell>
          <cell r="E3675">
            <v>2</v>
          </cell>
          <cell r="F3675">
            <v>609.15474717922052</v>
          </cell>
          <cell r="G3675">
            <v>1218.309494358441</v>
          </cell>
          <cell r="H3675">
            <v>44044</v>
          </cell>
        </row>
        <row r="3677">
          <cell r="A3677" t="str">
            <v>T1605</v>
          </cell>
          <cell r="C3677" t="str">
            <v>Matafuegos De Co2 De 10 Kg</v>
          </cell>
          <cell r="D3677" t="str">
            <v>u</v>
          </cell>
          <cell r="G3677">
            <v>24576.088647179222</v>
          </cell>
          <cell r="H3677">
            <v>44044</v>
          </cell>
          <cell r="I3677" t="str">
            <v>24 INSTALACIÓN CONTRA INCENDIO</v>
          </cell>
        </row>
        <row r="3678">
          <cell r="B3678" t="str">
            <v>I1593</v>
          </cell>
          <cell r="C3678" t="str">
            <v>Matafuego Nuevo Co2 X 10 Kg, Tarj. Municipal</v>
          </cell>
          <cell r="D3678" t="str">
            <v>u</v>
          </cell>
          <cell r="E3678">
            <v>1</v>
          </cell>
          <cell r="F3678">
            <v>23966.9339</v>
          </cell>
          <cell r="G3678">
            <v>23966.9339</v>
          </cell>
          <cell r="H3678">
            <v>44044</v>
          </cell>
        </row>
        <row r="3679">
          <cell r="B3679" t="str">
            <v>I1070</v>
          </cell>
          <cell r="C3679" t="str">
            <v>Ayudante Sanitarista, Gasista</v>
          </cell>
          <cell r="D3679" t="str">
            <v>hs</v>
          </cell>
          <cell r="E3679">
            <v>1</v>
          </cell>
          <cell r="F3679">
            <v>609.15474717922052</v>
          </cell>
          <cell r="G3679">
            <v>609.15474717922052</v>
          </cell>
          <cell r="H3679">
            <v>44044</v>
          </cell>
        </row>
        <row r="3681">
          <cell r="A3681" t="str">
            <v>T1606</v>
          </cell>
          <cell r="C3681" t="str">
            <v>Extintor De Acetato De Potasio K 10 Lts</v>
          </cell>
          <cell r="D3681" t="str">
            <v>u</v>
          </cell>
          <cell r="G3681">
            <v>15402.54314717922</v>
          </cell>
          <cell r="H3681">
            <v>44044</v>
          </cell>
          <cell r="I3681" t="str">
            <v>24 INSTALACIÓN CONTRA INCENDIO</v>
          </cell>
        </row>
        <row r="3682">
          <cell r="B3682" t="str">
            <v>I1594</v>
          </cell>
          <cell r="C3682" t="str">
            <v>Extintor De Acetato De Potasio K Para Cocina 10 Lts</v>
          </cell>
          <cell r="D3682" t="str">
            <v>u</v>
          </cell>
          <cell r="E3682">
            <v>1</v>
          </cell>
          <cell r="F3682">
            <v>14793.3884</v>
          </cell>
          <cell r="G3682">
            <v>14793.3884</v>
          </cell>
          <cell r="H3682">
            <v>44044</v>
          </cell>
        </row>
        <row r="3683">
          <cell r="B3683" t="str">
            <v>I1070</v>
          </cell>
          <cell r="C3683" t="str">
            <v>Ayudante Sanitarista, Gasista</v>
          </cell>
          <cell r="D3683" t="str">
            <v>hs</v>
          </cell>
          <cell r="E3683">
            <v>1</v>
          </cell>
          <cell r="F3683">
            <v>609.15474717922052</v>
          </cell>
          <cell r="G3683">
            <v>609.15474717922052</v>
          </cell>
          <cell r="H3683">
            <v>44044</v>
          </cell>
        </row>
        <row r="3685">
          <cell r="A3685" t="str">
            <v>T1607</v>
          </cell>
          <cell r="C3685" t="str">
            <v>Boca De Impulsion 63.5 Mm Completa</v>
          </cell>
          <cell r="D3685" t="str">
            <v>u</v>
          </cell>
          <cell r="G3685">
            <v>11903.927138732468</v>
          </cell>
          <cell r="H3685">
            <v>44044</v>
          </cell>
          <cell r="I3685" t="str">
            <v>24 INSTALACIÓN CONTRA INCENDIO</v>
          </cell>
        </row>
        <row r="3686">
          <cell r="B3686" t="str">
            <v>I1595</v>
          </cell>
          <cell r="C3686" t="str">
            <v>Boca De Impulsion 63.5 Mm</v>
          </cell>
          <cell r="D3686" t="str">
            <v>u</v>
          </cell>
          <cell r="E3686">
            <v>1</v>
          </cell>
          <cell r="F3686">
            <v>5827.2727000000004</v>
          </cell>
          <cell r="G3686">
            <v>5827.2727000000004</v>
          </cell>
          <cell r="H3686">
            <v>44044</v>
          </cell>
        </row>
        <row r="3687">
          <cell r="B3687" t="str">
            <v>I1596</v>
          </cell>
          <cell r="C3687" t="str">
            <v>Tapa Boca De Impulsión 600 X 400 P/Piso</v>
          </cell>
          <cell r="D3687" t="str">
            <v>u</v>
          </cell>
          <cell r="E3687">
            <v>1</v>
          </cell>
          <cell r="F3687">
            <v>1871.9007999999999</v>
          </cell>
          <cell r="G3687">
            <v>1871.9007999999999</v>
          </cell>
          <cell r="H3687">
            <v>44044</v>
          </cell>
        </row>
        <row r="3688">
          <cell r="B3688" t="str">
            <v>I1069</v>
          </cell>
          <cell r="C3688" t="str">
            <v>Oficial Sanitarista, Gasista</v>
          </cell>
          <cell r="D3688" t="str">
            <v>hs</v>
          </cell>
          <cell r="E3688">
            <v>3</v>
          </cell>
          <cell r="F3688">
            <v>792.42979906493497</v>
          </cell>
          <cell r="G3688">
            <v>2377.2893971948051</v>
          </cell>
          <cell r="H3688">
            <v>44044</v>
          </cell>
        </row>
        <row r="3689">
          <cell r="B3689" t="str">
            <v>I1070</v>
          </cell>
          <cell r="C3689" t="str">
            <v>Ayudante Sanitarista, Gasista</v>
          </cell>
          <cell r="D3689" t="str">
            <v>hs</v>
          </cell>
          <cell r="E3689">
            <v>3</v>
          </cell>
          <cell r="F3689">
            <v>609.15474717922052</v>
          </cell>
          <cell r="G3689">
            <v>1827.4642415376616</v>
          </cell>
          <cell r="H3689">
            <v>44044</v>
          </cell>
        </row>
        <row r="3691">
          <cell r="A3691" t="str">
            <v>T1608</v>
          </cell>
          <cell r="C3691" t="str">
            <v>Carro Para Manguera De Incendio, Con Manguera Y Lanza</v>
          </cell>
          <cell r="D3691" t="str">
            <v>u</v>
          </cell>
          <cell r="G3691">
            <v>16806.675447179219</v>
          </cell>
          <cell r="H3691">
            <v>43960.707268518519</v>
          </cell>
          <cell r="I3691" t="str">
            <v>24 INSTALACIÓN CONTRA INCENDIO</v>
          </cell>
        </row>
        <row r="3692">
          <cell r="B3692" t="str">
            <v>I1597</v>
          </cell>
          <cell r="C3692" t="str">
            <v>Carro Para Manguera De Incendio</v>
          </cell>
          <cell r="D3692" t="str">
            <v>u</v>
          </cell>
          <cell r="E3692">
            <v>1</v>
          </cell>
          <cell r="F3692">
            <v>5000</v>
          </cell>
          <cell r="G3692">
            <v>5000</v>
          </cell>
          <cell r="H3692">
            <v>43960.707268518519</v>
          </cell>
        </row>
        <row r="3693">
          <cell r="B3693" t="str">
            <v>I1573</v>
          </cell>
          <cell r="C3693" t="str">
            <v>Manguera De Incendio 30 Mts</v>
          </cell>
          <cell r="D3693" t="str">
            <v>u</v>
          </cell>
          <cell r="E3693">
            <v>1</v>
          </cell>
          <cell r="F3693">
            <v>8057.0248000000001</v>
          </cell>
          <cell r="G3693">
            <v>8057.0248000000001</v>
          </cell>
          <cell r="H3693">
            <v>44044</v>
          </cell>
        </row>
        <row r="3694">
          <cell r="B3694" t="str">
            <v>I1574</v>
          </cell>
          <cell r="C3694" t="str">
            <v>Lanza Contra Incendio + Boquilla Chorro Niebla Bronce 1 3/4</v>
          </cell>
          <cell r="D3694" t="str">
            <v>u</v>
          </cell>
          <cell r="E3694">
            <v>1</v>
          </cell>
          <cell r="F3694">
            <v>3140.4958999999999</v>
          </cell>
          <cell r="G3694">
            <v>3140.4958999999999</v>
          </cell>
          <cell r="H3694">
            <v>44044</v>
          </cell>
        </row>
        <row r="3695">
          <cell r="B3695" t="str">
            <v>I1070</v>
          </cell>
          <cell r="C3695" t="str">
            <v>Ayudante Sanitarista, Gasista</v>
          </cell>
          <cell r="D3695" t="str">
            <v>hs</v>
          </cell>
          <cell r="E3695">
            <v>1</v>
          </cell>
          <cell r="F3695">
            <v>609.15474717922052</v>
          </cell>
          <cell r="G3695">
            <v>609.15474717922052</v>
          </cell>
          <cell r="H3695">
            <v>44044</v>
          </cell>
        </row>
        <row r="3697">
          <cell r="A3697" t="str">
            <v>T1609</v>
          </cell>
          <cell r="C3697" t="str">
            <v>Aplicar 1 Mano De Pintura En Paredes (Mo)</v>
          </cell>
          <cell r="D3697" t="str">
            <v>m2</v>
          </cell>
          <cell r="G3697">
            <v>211.31461308398266</v>
          </cell>
          <cell r="H3697">
            <v>44044</v>
          </cell>
          <cell r="I3697" t="str">
            <v>34 PINTURA</v>
          </cell>
        </row>
        <row r="3698">
          <cell r="B3698" t="str">
            <v>I1210</v>
          </cell>
          <cell r="C3698" t="str">
            <v>Oficial Pintor</v>
          </cell>
          <cell r="D3698" t="str">
            <v>hs</v>
          </cell>
          <cell r="E3698">
            <v>0.26666666666666666</v>
          </cell>
          <cell r="F3698">
            <v>792.42979906493497</v>
          </cell>
          <cell r="G3698">
            <v>211.31461308398266</v>
          </cell>
          <cell r="H3698">
            <v>44044</v>
          </cell>
          <cell r="I3698" t="str">
            <v>en 4 hs, pinta una dormitorio paredes y cielorraso, 30 m2</v>
          </cell>
        </row>
        <row r="3700">
          <cell r="A3700" t="str">
            <v>T1610</v>
          </cell>
          <cell r="C3700" t="str">
            <v>Enduir Y Lijar Superficies (Mo)</v>
          </cell>
          <cell r="D3700" t="str">
            <v>m2</v>
          </cell>
          <cell r="G3700">
            <v>105.65730654199133</v>
          </cell>
          <cell r="H3700">
            <v>44044</v>
          </cell>
          <cell r="I3700" t="str">
            <v>34 PINTURA</v>
          </cell>
        </row>
        <row r="3701">
          <cell r="B3701" t="str">
            <v>I1210</v>
          </cell>
          <cell r="C3701" t="str">
            <v>Oficial Pintor</v>
          </cell>
          <cell r="D3701" t="str">
            <v>hs</v>
          </cell>
          <cell r="E3701">
            <v>0.13333333333333333</v>
          </cell>
          <cell r="F3701">
            <v>792.42979906493497</v>
          </cell>
          <cell r="G3701">
            <v>105.65730654199133</v>
          </cell>
          <cell r="H3701">
            <v>44044</v>
          </cell>
          <cell r="I3701" t="str">
            <v>enduido y lija, en 4 hs, hace 30 m2</v>
          </cell>
        </row>
        <row r="3703">
          <cell r="A3703" t="str">
            <v>T1611</v>
          </cell>
          <cell r="C3703" t="str">
            <v>Pintura Al Latex En Muros Nuevos, Enduido Y Lijado Y 3 Manos De Latex (Mat+Mo)</v>
          </cell>
          <cell r="D3703" t="str">
            <v>m2</v>
          </cell>
          <cell r="G3703">
            <v>921.08460879393942</v>
          </cell>
          <cell r="H3703">
            <v>44044</v>
          </cell>
          <cell r="I3703" t="str">
            <v>34 PINTURA</v>
          </cell>
        </row>
        <row r="3704">
          <cell r="B3704" t="str">
            <v>I1205</v>
          </cell>
          <cell r="C3704" t="str">
            <v>Enduido Plastico Al Agua X 20 Litros</v>
          </cell>
          <cell r="D3704" t="str">
            <v>lata</v>
          </cell>
          <cell r="E3704">
            <v>0.02</v>
          </cell>
          <cell r="F3704">
            <v>2066.1156999999998</v>
          </cell>
          <cell r="G3704">
            <v>41.322313999999999</v>
          </cell>
          <cell r="H3704">
            <v>44044</v>
          </cell>
        </row>
        <row r="3705">
          <cell r="B3705" t="str">
            <v>I1343</v>
          </cell>
          <cell r="C3705" t="str">
            <v>Lija Al Agua</v>
          </cell>
          <cell r="D3705" t="str">
            <v>u</v>
          </cell>
          <cell r="E3705">
            <v>0.4</v>
          </cell>
          <cell r="F3705">
            <v>29.6694</v>
          </cell>
          <cell r="G3705">
            <v>11.867760000000001</v>
          </cell>
          <cell r="H3705">
            <v>44044</v>
          </cell>
        </row>
        <row r="3706">
          <cell r="B3706" t="str">
            <v>I1334</v>
          </cell>
          <cell r="C3706" t="str">
            <v>Albalatex Pintura Interior Mate Blanco 20Lts</v>
          </cell>
          <cell r="D3706" t="str">
            <v>u</v>
          </cell>
          <cell r="E3706">
            <v>1.4999999999999999E-2</v>
          </cell>
          <cell r="F3706">
            <v>7131.4049999999997</v>
          </cell>
          <cell r="G3706">
            <v>106.971075</v>
          </cell>
          <cell r="H3706">
            <v>44044</v>
          </cell>
          <cell r="I3706" t="str">
            <v>3 manos, 0,3 litros / 20 litros por lata</v>
          </cell>
        </row>
        <row r="3707">
          <cell r="B3707" t="str">
            <v>I1335</v>
          </cell>
          <cell r="C3707" t="str">
            <v>Rodillo De Lana Para Pintor</v>
          </cell>
          <cell r="D3707" t="str">
            <v>u</v>
          </cell>
          <cell r="E3707">
            <v>0.01</v>
          </cell>
          <cell r="F3707">
            <v>328.92559999999997</v>
          </cell>
          <cell r="G3707">
            <v>3.289256</v>
          </cell>
          <cell r="H3707">
            <v>44044</v>
          </cell>
        </row>
        <row r="3708">
          <cell r="B3708" t="str">
            <v>I1336</v>
          </cell>
          <cell r="C3708" t="str">
            <v>Pincel De Pintor</v>
          </cell>
          <cell r="D3708" t="str">
            <v>u</v>
          </cell>
          <cell r="E3708">
            <v>5.0000000000000001E-3</v>
          </cell>
          <cell r="F3708">
            <v>307.43799999999999</v>
          </cell>
          <cell r="G3708">
            <v>1.5371900000000001</v>
          </cell>
          <cell r="H3708">
            <v>44044</v>
          </cell>
        </row>
        <row r="3709">
          <cell r="B3709" t="str">
            <v>I1337</v>
          </cell>
          <cell r="C3709" t="str">
            <v>Rollo De Cartón Corrugado 1 X 25 M</v>
          </cell>
          <cell r="D3709" t="str">
            <v>u</v>
          </cell>
          <cell r="E3709">
            <v>0.04</v>
          </cell>
          <cell r="F3709">
            <v>412.39670000000001</v>
          </cell>
          <cell r="G3709">
            <v>16.495868000000002</v>
          </cell>
          <cell r="H3709">
            <v>44044</v>
          </cell>
        </row>
        <row r="3710">
          <cell r="B3710" t="str">
            <v>T1610</v>
          </cell>
          <cell r="C3710" t="str">
            <v>Enduir Y Lijar Superficies (Mo)</v>
          </cell>
          <cell r="D3710" t="str">
            <v>m2</v>
          </cell>
          <cell r="E3710">
            <v>1</v>
          </cell>
          <cell r="F3710">
            <v>105.65730654199133</v>
          </cell>
          <cell r="G3710">
            <v>105.65730654199133</v>
          </cell>
          <cell r="H3710">
            <v>44044</v>
          </cell>
        </row>
        <row r="3711">
          <cell r="B3711" t="str">
            <v>T1609</v>
          </cell>
          <cell r="C3711" t="str">
            <v>Aplicar 1 Mano De Pintura En Paredes (Mo)</v>
          </cell>
          <cell r="D3711" t="str">
            <v>m2</v>
          </cell>
          <cell r="E3711">
            <v>3</v>
          </cell>
          <cell r="F3711">
            <v>211.31461308398266</v>
          </cell>
          <cell r="G3711">
            <v>633.94383925194802</v>
          </cell>
          <cell r="H3711">
            <v>44044</v>
          </cell>
        </row>
        <row r="3713">
          <cell r="A3713" t="str">
            <v>T1612</v>
          </cell>
          <cell r="C3713" t="str">
            <v>Aplicar 1 Mano De Pintura En Cielorrasos (Mo)</v>
          </cell>
          <cell r="D3713" t="str">
            <v>m2</v>
          </cell>
          <cell r="G3713">
            <v>126.7887678503896</v>
          </cell>
          <cell r="H3713">
            <v>44044</v>
          </cell>
          <cell r="I3713" t="str">
            <v>34 PINTURA</v>
          </cell>
        </row>
        <row r="3714">
          <cell r="B3714" t="str">
            <v>I1210</v>
          </cell>
          <cell r="C3714" t="str">
            <v>Oficial Pintor</v>
          </cell>
          <cell r="D3714" t="str">
            <v>hs</v>
          </cell>
          <cell r="E3714">
            <v>0.16</v>
          </cell>
          <cell r="F3714">
            <v>792.42979906493497</v>
          </cell>
          <cell r="G3714">
            <v>126.7887678503896</v>
          </cell>
          <cell r="H3714">
            <v>44044</v>
          </cell>
          <cell r="I3714" t="str">
            <v>enduido y lija, en 4 hs, hace 25 m2</v>
          </cell>
        </row>
        <row r="3716">
          <cell r="A3716" t="str">
            <v>T1613</v>
          </cell>
          <cell r="C3716" t="str">
            <v>Pintura Al Latex En Cielorrasos De Yeso Nuevos 3 Manos (Mat+Mo)</v>
          </cell>
          <cell r="D3716" t="str">
            <v>m2</v>
          </cell>
          <cell r="G3716">
            <v>894.48957179393938</v>
          </cell>
          <cell r="H3716">
            <v>44044</v>
          </cell>
          <cell r="I3716" t="str">
            <v>34 PINTURA</v>
          </cell>
        </row>
        <row r="3717">
          <cell r="B3717" t="str">
            <v>I1205</v>
          </cell>
          <cell r="C3717" t="str">
            <v>Enduido Plastico Al Agua X 20 Litros</v>
          </cell>
          <cell r="D3717" t="str">
            <v>lata</v>
          </cell>
          <cell r="E3717">
            <v>0.01</v>
          </cell>
          <cell r="F3717">
            <v>2066.1156999999998</v>
          </cell>
          <cell r="G3717">
            <v>20.661156999999999</v>
          </cell>
          <cell r="H3717">
            <v>44044</v>
          </cell>
        </row>
        <row r="3718">
          <cell r="B3718" t="str">
            <v>I1343</v>
          </cell>
          <cell r="C3718" t="str">
            <v>Lija Al Agua</v>
          </cell>
          <cell r="D3718" t="str">
            <v>u</v>
          </cell>
          <cell r="E3718">
            <v>0.2</v>
          </cell>
          <cell r="F3718">
            <v>29.6694</v>
          </cell>
          <cell r="G3718">
            <v>5.9338800000000003</v>
          </cell>
          <cell r="H3718">
            <v>44044</v>
          </cell>
        </row>
        <row r="3719">
          <cell r="B3719" t="str">
            <v>I1334</v>
          </cell>
          <cell r="C3719" t="str">
            <v>Albalatex Pintura Interior Mate Blanco 20Lts</v>
          </cell>
          <cell r="D3719" t="str">
            <v>u</v>
          </cell>
          <cell r="E3719">
            <v>1.4999999999999999E-2</v>
          </cell>
          <cell r="F3719">
            <v>7131.4049999999997</v>
          </cell>
          <cell r="G3719">
            <v>106.971075</v>
          </cell>
          <cell r="H3719">
            <v>44044</v>
          </cell>
          <cell r="I3719" t="str">
            <v>3 manos, 0,3 litros / 20 litros por lata</v>
          </cell>
        </row>
        <row r="3720">
          <cell r="B3720" t="str">
            <v>I1335</v>
          </cell>
          <cell r="C3720" t="str">
            <v>Rodillo De Lana Para Pintor</v>
          </cell>
          <cell r="D3720" t="str">
            <v>u</v>
          </cell>
          <cell r="E3720">
            <v>0.01</v>
          </cell>
          <cell r="F3720">
            <v>328.92559999999997</v>
          </cell>
          <cell r="G3720">
            <v>3.289256</v>
          </cell>
          <cell r="H3720">
            <v>44044</v>
          </cell>
        </row>
        <row r="3721">
          <cell r="B3721" t="str">
            <v>I1336</v>
          </cell>
          <cell r="C3721" t="str">
            <v>Pincel De Pintor</v>
          </cell>
          <cell r="D3721" t="str">
            <v>u</v>
          </cell>
          <cell r="E3721">
            <v>5.0000000000000001E-3</v>
          </cell>
          <cell r="F3721">
            <v>307.43799999999999</v>
          </cell>
          <cell r="G3721">
            <v>1.5371900000000001</v>
          </cell>
          <cell r="H3721">
            <v>44044</v>
          </cell>
        </row>
        <row r="3722">
          <cell r="B3722" t="str">
            <v>I1337</v>
          </cell>
          <cell r="C3722" t="str">
            <v>Rollo De Cartón Corrugado 1 X 25 M</v>
          </cell>
          <cell r="D3722" t="str">
            <v>u</v>
          </cell>
          <cell r="E3722">
            <v>0.04</v>
          </cell>
          <cell r="F3722">
            <v>412.39670000000001</v>
          </cell>
          <cell r="G3722">
            <v>16.495868000000002</v>
          </cell>
          <cell r="H3722">
            <v>44044</v>
          </cell>
        </row>
        <row r="3723">
          <cell r="B3723" t="str">
            <v>T1610</v>
          </cell>
          <cell r="C3723" t="str">
            <v>Enduir Y Lijar Superficies (Mo)</v>
          </cell>
          <cell r="D3723" t="str">
            <v>m2</v>
          </cell>
          <cell r="E3723">
            <v>1</v>
          </cell>
          <cell r="F3723">
            <v>105.65730654199133</v>
          </cell>
          <cell r="G3723">
            <v>105.65730654199133</v>
          </cell>
          <cell r="H3723">
            <v>44044</v>
          </cell>
        </row>
        <row r="3724">
          <cell r="B3724" t="str">
            <v>T1609</v>
          </cell>
          <cell r="C3724" t="str">
            <v>Aplicar 1 Mano De Pintura En Paredes (Mo)</v>
          </cell>
          <cell r="D3724" t="str">
            <v>m2</v>
          </cell>
          <cell r="E3724">
            <v>3</v>
          </cell>
          <cell r="F3724">
            <v>211.31461308398266</v>
          </cell>
          <cell r="G3724">
            <v>633.94383925194802</v>
          </cell>
          <cell r="H3724">
            <v>44044</v>
          </cell>
        </row>
        <row r="3726">
          <cell r="A3726" t="str">
            <v>T1614</v>
          </cell>
          <cell r="C3726" t="str">
            <v>Identificación De Locales</v>
          </cell>
          <cell r="D3726" t="str">
            <v>u</v>
          </cell>
          <cell r="G3726">
            <v>683.69094483116885</v>
          </cell>
          <cell r="H3726">
            <v>43960.707268518519</v>
          </cell>
          <cell r="I3726" t="str">
            <v>SEÑALÉTICA</v>
          </cell>
        </row>
        <row r="3727">
          <cell r="B3727" t="str">
            <v>I1598</v>
          </cell>
          <cell r="C3727" t="str">
            <v>Cartel Identificatorio De Local</v>
          </cell>
          <cell r="D3727" t="str">
            <v>u</v>
          </cell>
          <cell r="E3727">
            <v>1</v>
          </cell>
          <cell r="F3727">
            <v>550</v>
          </cell>
          <cell r="G3727">
            <v>550</v>
          </cell>
          <cell r="H3727">
            <v>43960.707268518519</v>
          </cell>
        </row>
        <row r="3728">
          <cell r="B3728" t="str">
            <v>I1004</v>
          </cell>
          <cell r="C3728" t="str">
            <v>Oficial</v>
          </cell>
          <cell r="D3728" t="str">
            <v>hs</v>
          </cell>
          <cell r="E3728">
            <v>0.25</v>
          </cell>
          <cell r="F3728">
            <v>534.76377932467528</v>
          </cell>
          <cell r="G3728">
            <v>133.69094483116882</v>
          </cell>
          <cell r="H3728">
            <v>44044</v>
          </cell>
        </row>
        <row r="3730">
          <cell r="A3730" t="str">
            <v>T1615</v>
          </cell>
          <cell r="C3730" t="str">
            <v>Identificación De Baños</v>
          </cell>
          <cell r="D3730" t="str">
            <v>u</v>
          </cell>
          <cell r="G3730">
            <v>533.69094483116885</v>
          </cell>
          <cell r="H3730">
            <v>43960.707268518519</v>
          </cell>
          <cell r="I3730" t="str">
            <v>SEÑALÉTICA</v>
          </cell>
        </row>
        <row r="3731">
          <cell r="B3731" t="str">
            <v>I1599</v>
          </cell>
          <cell r="C3731" t="str">
            <v>Cartel Identificatorio De Baño</v>
          </cell>
          <cell r="D3731" t="str">
            <v>u</v>
          </cell>
          <cell r="E3731">
            <v>1</v>
          </cell>
          <cell r="F3731">
            <v>400</v>
          </cell>
          <cell r="G3731">
            <v>400</v>
          </cell>
          <cell r="H3731">
            <v>43960.707268518519</v>
          </cell>
        </row>
        <row r="3732">
          <cell r="B3732" t="str">
            <v>I1004</v>
          </cell>
          <cell r="C3732" t="str">
            <v>Oficial</v>
          </cell>
          <cell r="D3732" t="str">
            <v>hs</v>
          </cell>
          <cell r="E3732">
            <v>0.25</v>
          </cell>
          <cell r="F3732">
            <v>534.76377932467528</v>
          </cell>
          <cell r="G3732">
            <v>133.69094483116882</v>
          </cell>
          <cell r="H3732">
            <v>44044</v>
          </cell>
        </row>
        <row r="3734">
          <cell r="A3734" t="str">
            <v>T1616</v>
          </cell>
          <cell r="C3734" t="str">
            <v>Heladera Con Freezer 250 Litros</v>
          </cell>
          <cell r="D3734" t="str">
            <v>u</v>
          </cell>
          <cell r="G3734">
            <v>27201.815314950651</v>
          </cell>
          <cell r="H3734">
            <v>44044</v>
          </cell>
          <cell r="I3734" t="str">
            <v>EQUIPAMIENTO</v>
          </cell>
        </row>
        <row r="3735">
          <cell r="B3735" t="str">
            <v>I1600</v>
          </cell>
          <cell r="C3735" t="str">
            <v>Heladera Con Freezer 250 Litros</v>
          </cell>
          <cell r="D3735" t="str">
            <v>u</v>
          </cell>
          <cell r="E3735">
            <v>1</v>
          </cell>
          <cell r="F3735">
            <v>27108.099200000001</v>
          </cell>
          <cell r="G3735">
            <v>27108.099200000001</v>
          </cell>
          <cell r="H3735">
            <v>44044</v>
          </cell>
        </row>
        <row r="3736">
          <cell r="B3736" t="str">
            <v>I1005</v>
          </cell>
          <cell r="C3736" t="str">
            <v>Ayudante</v>
          </cell>
          <cell r="D3736" t="str">
            <v>hs</v>
          </cell>
          <cell r="E3736">
            <v>0.2</v>
          </cell>
          <cell r="F3736">
            <v>468.58057475324659</v>
          </cell>
          <cell r="G3736">
            <v>93.716114950649327</v>
          </cell>
          <cell r="H3736">
            <v>44044</v>
          </cell>
        </row>
        <row r="3738">
          <cell r="A3738" t="str">
            <v>T1617</v>
          </cell>
          <cell r="C3738" t="str">
            <v>Cortina Americana</v>
          </cell>
          <cell r="D3738" t="str">
            <v>m2</v>
          </cell>
          <cell r="G3738">
            <v>2957.1839379740259</v>
          </cell>
          <cell r="H3738">
            <v>44044</v>
          </cell>
          <cell r="I3738" t="str">
            <v>EQUIPAMIENTO</v>
          </cell>
        </row>
        <row r="3739">
          <cell r="B3739" t="str">
            <v>I1601</v>
          </cell>
          <cell r="C3739" t="str">
            <v>Cortina Tipo Americana</v>
          </cell>
          <cell r="D3739" t="str">
            <v>m2</v>
          </cell>
          <cell r="E3739">
            <v>1</v>
          </cell>
          <cell r="F3739">
            <v>1352.8925999999999</v>
          </cell>
          <cell r="G3739">
            <v>1352.8925999999999</v>
          </cell>
          <cell r="H3739">
            <v>44044</v>
          </cell>
        </row>
        <row r="3740">
          <cell r="B3740" t="str">
            <v>I1004</v>
          </cell>
          <cell r="C3740" t="str">
            <v>Oficial</v>
          </cell>
          <cell r="D3740" t="str">
            <v>hs</v>
          </cell>
          <cell r="E3740">
            <v>3</v>
          </cell>
          <cell r="F3740">
            <v>534.76377932467528</v>
          </cell>
          <cell r="G3740">
            <v>1604.2913379740257</v>
          </cell>
          <cell r="H3740">
            <v>44044</v>
          </cell>
        </row>
        <row r="3742">
          <cell r="A3742" t="str">
            <v>T1618</v>
          </cell>
          <cell r="C3742" t="str">
            <v>Parrilla Premoldeada</v>
          </cell>
          <cell r="D3742" t="str">
            <v>u</v>
          </cell>
          <cell r="G3742">
            <v>23158.79336223377</v>
          </cell>
          <cell r="H3742">
            <v>44044</v>
          </cell>
          <cell r="I3742" t="str">
            <v>EQUIPAMIENTO</v>
          </cell>
        </row>
        <row r="3743">
          <cell r="B3743" t="str">
            <v>I1602</v>
          </cell>
          <cell r="C3743" t="str">
            <v>Parrilla Premoldeada</v>
          </cell>
          <cell r="D3743" t="str">
            <v>u</v>
          </cell>
          <cell r="E3743">
            <v>1</v>
          </cell>
          <cell r="F3743">
            <v>20148.760300000002</v>
          </cell>
          <cell r="G3743">
            <v>20148.760300000002</v>
          </cell>
          <cell r="H3743">
            <v>44044</v>
          </cell>
        </row>
        <row r="3744">
          <cell r="B3744" t="str">
            <v>I1004</v>
          </cell>
          <cell r="C3744" t="str">
            <v>Oficial</v>
          </cell>
          <cell r="D3744" t="str">
            <v>hs</v>
          </cell>
          <cell r="E3744">
            <v>3</v>
          </cell>
          <cell r="F3744">
            <v>534.76377932467528</v>
          </cell>
          <cell r="G3744">
            <v>1604.2913379740257</v>
          </cell>
          <cell r="H3744">
            <v>44044</v>
          </cell>
        </row>
        <row r="3745">
          <cell r="B3745" t="str">
            <v>I1005</v>
          </cell>
          <cell r="C3745" t="str">
            <v>Ayudante</v>
          </cell>
          <cell r="D3745" t="str">
            <v>hs</v>
          </cell>
          <cell r="E3745">
            <v>3</v>
          </cell>
          <cell r="F3745">
            <v>468.58057475324659</v>
          </cell>
          <cell r="G3745">
            <v>1405.7417242597398</v>
          </cell>
          <cell r="H3745">
            <v>44044</v>
          </cell>
        </row>
        <row r="3747">
          <cell r="A3747" t="str">
            <v>T1619</v>
          </cell>
          <cell r="C3747" t="str">
            <v>Cocina Electrica 4 Hornallas Con Horno Eléctrico</v>
          </cell>
          <cell r="D3747" t="str">
            <v>u</v>
          </cell>
          <cell r="G3747">
            <v>21060.736587376621</v>
          </cell>
          <cell r="H3747">
            <v>44044</v>
          </cell>
          <cell r="I3747" t="str">
            <v>EQUIPAMIENTO</v>
          </cell>
        </row>
        <row r="3748">
          <cell r="B3748" t="str">
            <v>I1603</v>
          </cell>
          <cell r="C3748" t="str">
            <v>Cocina Electrica 4 Hornallas Con Horno Eléctrico</v>
          </cell>
          <cell r="D3748" t="str">
            <v>u</v>
          </cell>
          <cell r="E3748">
            <v>1</v>
          </cell>
          <cell r="F3748">
            <v>20826.4463</v>
          </cell>
          <cell r="G3748">
            <v>20826.4463</v>
          </cell>
          <cell r="H3748">
            <v>44044</v>
          </cell>
        </row>
        <row r="3749">
          <cell r="B3749" t="str">
            <v>I1005</v>
          </cell>
          <cell r="C3749" t="str">
            <v>Ayudante</v>
          </cell>
          <cell r="D3749" t="str">
            <v>hs</v>
          </cell>
          <cell r="E3749">
            <v>0.5</v>
          </cell>
          <cell r="F3749">
            <v>468.58057475324659</v>
          </cell>
          <cell r="G3749">
            <v>234.2902873766233</v>
          </cell>
          <cell r="H3749">
            <v>44044</v>
          </cell>
        </row>
        <row r="3751">
          <cell r="A3751" t="str">
            <v>T1620</v>
          </cell>
          <cell r="C3751" t="str">
            <v>Mueble Bajo Mesada</v>
          </cell>
          <cell r="D3751" t="str">
            <v>ml</v>
          </cell>
          <cell r="G3751">
            <v>6430.6701334025975</v>
          </cell>
          <cell r="H3751">
            <v>44044</v>
          </cell>
          <cell r="I3751" t="str">
            <v>46 MESADAS</v>
          </cell>
        </row>
        <row r="3752">
          <cell r="B3752" t="str">
            <v>I1604</v>
          </cell>
          <cell r="C3752" t="str">
            <v>Mueble Bajo Mesada</v>
          </cell>
          <cell r="D3752" t="str">
            <v>ml</v>
          </cell>
          <cell r="E3752">
            <v>1</v>
          </cell>
          <cell r="F3752">
            <v>4892.5619999999999</v>
          </cell>
          <cell r="G3752">
            <v>4892.5619999999999</v>
          </cell>
          <cell r="H3752">
            <v>44044</v>
          </cell>
        </row>
        <row r="3753">
          <cell r="B3753" t="str">
            <v>I1004</v>
          </cell>
          <cell r="C3753" t="str">
            <v>Oficial</v>
          </cell>
          <cell r="D3753" t="str">
            <v>hs</v>
          </cell>
          <cell r="E3753">
            <v>2</v>
          </cell>
          <cell r="F3753">
            <v>534.76377932467528</v>
          </cell>
          <cell r="G3753">
            <v>1069.5275586493506</v>
          </cell>
          <cell r="H3753">
            <v>44044</v>
          </cell>
        </row>
        <row r="3754">
          <cell r="B3754" t="str">
            <v>I1005</v>
          </cell>
          <cell r="C3754" t="str">
            <v>Ayudante</v>
          </cell>
          <cell r="D3754" t="str">
            <v>hs</v>
          </cell>
          <cell r="E3754">
            <v>1</v>
          </cell>
          <cell r="F3754">
            <v>468.58057475324659</v>
          </cell>
          <cell r="G3754">
            <v>468.58057475324659</v>
          </cell>
          <cell r="H3754">
            <v>44044</v>
          </cell>
        </row>
        <row r="3756">
          <cell r="A3756" t="str">
            <v>T1621</v>
          </cell>
          <cell r="C3756" t="str">
            <v>Extractor De Baño De 6"</v>
          </cell>
          <cell r="D3756" t="str">
            <v>u</v>
          </cell>
          <cell r="G3756">
            <v>4169.4986081558445</v>
          </cell>
          <cell r="H3756">
            <v>44044</v>
          </cell>
          <cell r="I3756" t="str">
            <v>26 INSTALACIÓN ELÉCTRICA</v>
          </cell>
        </row>
        <row r="3757">
          <cell r="B3757" t="str">
            <v>I1605</v>
          </cell>
          <cell r="C3757" t="str">
            <v>Extractor De Baño De 6"</v>
          </cell>
          <cell r="D3757" t="str">
            <v>u</v>
          </cell>
          <cell r="E3757">
            <v>1</v>
          </cell>
          <cell r="F3757">
            <v>2162.8099000000002</v>
          </cell>
          <cell r="G3757">
            <v>2162.8099000000002</v>
          </cell>
          <cell r="H3757">
            <v>44044</v>
          </cell>
        </row>
        <row r="3758">
          <cell r="B3758" t="str">
            <v>I1004</v>
          </cell>
          <cell r="C3758" t="str">
            <v>Oficial</v>
          </cell>
          <cell r="D3758" t="str">
            <v>hs</v>
          </cell>
          <cell r="E3758">
            <v>2</v>
          </cell>
          <cell r="F3758">
            <v>534.76377932467528</v>
          </cell>
          <cell r="G3758">
            <v>1069.5275586493506</v>
          </cell>
          <cell r="H3758">
            <v>44044</v>
          </cell>
        </row>
        <row r="3759">
          <cell r="B3759" t="str">
            <v>I1005</v>
          </cell>
          <cell r="C3759" t="str">
            <v>Ayudante</v>
          </cell>
          <cell r="D3759" t="str">
            <v>hs</v>
          </cell>
          <cell r="E3759">
            <v>2</v>
          </cell>
          <cell r="F3759">
            <v>468.58057475324659</v>
          </cell>
          <cell r="G3759">
            <v>937.16114950649319</v>
          </cell>
          <cell r="H3759">
            <v>44044</v>
          </cell>
        </row>
        <row r="3761">
          <cell r="A3761" t="str">
            <v>T1622</v>
          </cell>
          <cell r="C3761" t="str">
            <v>Elaboración De Mortero En Trompito De 130 Litros, 1 Maquinista Y 3 Ayudantes, Mat. Al Pie. Flujo Continuo De Trabajo (Mo)</v>
          </cell>
          <cell r="D3761" t="str">
            <v>m3</v>
          </cell>
          <cell r="E3761">
            <v>0.37</v>
          </cell>
          <cell r="G3761">
            <v>719.08793261769483</v>
          </cell>
          <cell r="H3761">
            <v>44044</v>
          </cell>
          <cell r="I3761" t="str">
            <v>91 MEZCLAS</v>
          </cell>
        </row>
        <row r="3762">
          <cell r="B3762" t="str">
            <v>I1004</v>
          </cell>
          <cell r="C3762" t="str">
            <v>Oficial</v>
          </cell>
          <cell r="D3762" t="str">
            <v>hs</v>
          </cell>
          <cell r="E3762">
            <v>0.37</v>
          </cell>
          <cell r="F3762">
            <v>534.76377932467528</v>
          </cell>
          <cell r="G3762">
            <v>197.86259835012984</v>
          </cell>
          <cell r="H3762">
            <v>44044</v>
          </cell>
          <cell r="I3762">
            <v>1</v>
          </cell>
        </row>
        <row r="3763">
          <cell r="B3763" t="str">
            <v>I1005</v>
          </cell>
          <cell r="C3763" t="str">
            <v>Ayudante</v>
          </cell>
          <cell r="D3763" t="str">
            <v>hs</v>
          </cell>
          <cell r="E3763">
            <v>1.1099999999999999</v>
          </cell>
          <cell r="F3763">
            <v>468.58057475324659</v>
          </cell>
          <cell r="G3763">
            <v>520.12443797610365</v>
          </cell>
          <cell r="H3763">
            <v>44044</v>
          </cell>
          <cell r="I3763">
            <v>3</v>
          </cell>
        </row>
        <row r="3764">
          <cell r="B3764" t="str">
            <v>I1606</v>
          </cell>
          <cell r="C3764" t="str">
            <v>Hormigonera Fema 130Lt Mod 69510028 3/4Hp 220V</v>
          </cell>
          <cell r="D3764" t="str">
            <v>hs</v>
          </cell>
          <cell r="E3764">
            <v>0.37</v>
          </cell>
          <cell r="F3764">
            <v>2.9753953823280002</v>
          </cell>
          <cell r="G3764">
            <v>1.10089629146136</v>
          </cell>
          <cell r="H3764">
            <v>44062</v>
          </cell>
        </row>
        <row r="3766">
          <cell r="A3766" t="str">
            <v>T1623</v>
          </cell>
          <cell r="C3766" t="str">
            <v>Elaboración De Hormigón En Mezcladora De 220 Litros, 1 Maquinista Y 4 Ayudantes, Mat. Al Pie. Flujo Continuo De Trabajo (Mo)</v>
          </cell>
          <cell r="D3766" t="str">
            <v>m3</v>
          </cell>
          <cell r="E3766">
            <v>0.34545454545454546</v>
          </cell>
          <cell r="G3766">
            <v>833.25760001236006</v>
          </cell>
          <cell r="H3766">
            <v>44044</v>
          </cell>
          <cell r="I3766" t="str">
            <v>92 HORMIGONES</v>
          </cell>
        </row>
        <row r="3767">
          <cell r="B3767" t="str">
            <v>I1004</v>
          </cell>
          <cell r="C3767" t="str">
            <v>Oficial</v>
          </cell>
          <cell r="D3767" t="str">
            <v>hs</v>
          </cell>
          <cell r="E3767">
            <v>0.34545454545454546</v>
          </cell>
          <cell r="F3767">
            <v>534.76377932467528</v>
          </cell>
          <cell r="G3767">
            <v>184.73657831216056</v>
          </cell>
          <cell r="H3767">
            <v>44044</v>
          </cell>
          <cell r="I3767">
            <v>1</v>
          </cell>
        </row>
        <row r="3768">
          <cell r="B3768" t="str">
            <v>I1005</v>
          </cell>
          <cell r="C3768" t="str">
            <v>Ayudante</v>
          </cell>
          <cell r="D3768" t="str">
            <v>hs</v>
          </cell>
          <cell r="E3768">
            <v>1.3818181818181818</v>
          </cell>
          <cell r="F3768">
            <v>468.58057475324659</v>
          </cell>
          <cell r="G3768">
            <v>647.4931578408499</v>
          </cell>
          <cell r="H3768">
            <v>44044</v>
          </cell>
          <cell r="I3768">
            <v>4</v>
          </cell>
        </row>
        <row r="3769">
          <cell r="B3769" t="str">
            <v>I1606</v>
          </cell>
          <cell r="C3769" t="str">
            <v>Hormigonera Fema 130Lt Mod 69510028 3/4Hp 220V</v>
          </cell>
          <cell r="D3769" t="str">
            <v>hs</v>
          </cell>
          <cell r="E3769">
            <v>0.34545454545454546</v>
          </cell>
          <cell r="F3769">
            <v>2.9753953823280002</v>
          </cell>
          <cell r="G3769">
            <v>1.0278638593496727</v>
          </cell>
          <cell r="H3769">
            <v>44062</v>
          </cell>
        </row>
        <row r="3771">
          <cell r="A3771" t="str">
            <v>T1624</v>
          </cell>
          <cell r="C3771" t="str">
            <v>Cortar, Boblar Y Posicionar Armadura De Base (Mo)</v>
          </cell>
          <cell r="D3771" t="str">
            <v>kg</v>
          </cell>
          <cell r="E3771">
            <v>5.1000000000000004E-3</v>
          </cell>
          <cell r="G3771">
            <v>0</v>
          </cell>
          <cell r="H3771">
            <v>44044</v>
          </cell>
          <cell r="I3771" t="str">
            <v>05 ESTRUCTURAS RESISTENTES</v>
          </cell>
        </row>
        <row r="3772">
          <cell r="B3772" t="str">
            <v>I1004</v>
          </cell>
          <cell r="C3772" t="str">
            <v>Oficial</v>
          </cell>
          <cell r="D3772" t="str">
            <v>hs</v>
          </cell>
          <cell r="E3772">
            <v>0</v>
          </cell>
          <cell r="F3772">
            <v>534.76377932467528</v>
          </cell>
          <cell r="G3772">
            <v>0</v>
          </cell>
          <cell r="H3772">
            <v>44044</v>
          </cell>
        </row>
        <row r="3774">
          <cell r="A3774" t="str">
            <v>T1625</v>
          </cell>
          <cell r="C3774" t="str">
            <v>Cortar, Boblar Y Posicionar Armadura De Base (Mo)</v>
          </cell>
          <cell r="D3774" t="str">
            <v>tn</v>
          </cell>
          <cell r="E3774">
            <v>5.1000000000000005</v>
          </cell>
          <cell r="G3774">
            <v>0</v>
          </cell>
          <cell r="H3774">
            <v>44044</v>
          </cell>
          <cell r="I3774" t="str">
            <v>05 ESTRUCTURAS RESISTENTES</v>
          </cell>
        </row>
        <row r="3775">
          <cell r="B3775" t="str">
            <v>I1004</v>
          </cell>
          <cell r="C3775" t="str">
            <v>Oficial</v>
          </cell>
          <cell r="D3775" t="str">
            <v>hs</v>
          </cell>
          <cell r="E3775">
            <v>0</v>
          </cell>
          <cell r="F3775">
            <v>534.76377932467528</v>
          </cell>
          <cell r="G3775">
            <v>0</v>
          </cell>
          <cell r="H3775">
            <v>44044</v>
          </cell>
        </row>
        <row r="3777">
          <cell r="A3777" t="str">
            <v>T1626</v>
          </cell>
          <cell r="C3777" t="str">
            <v>Corte, Doblado De Armadura Y Posicionamiento En Encofrado</v>
          </cell>
          <cell r="D3777" t="str">
            <v>tn</v>
          </cell>
          <cell r="G3777">
            <v>41588.797205818169</v>
          </cell>
          <cell r="H3777">
            <v>44044</v>
          </cell>
          <cell r="I3777" t="str">
            <v>05 ESTRUCTURAS RESISTENTES</v>
          </cell>
        </row>
        <row r="3778">
          <cell r="B3778" t="str">
            <v>I1004</v>
          </cell>
          <cell r="C3778" t="str">
            <v>Oficial</v>
          </cell>
          <cell r="D3778" t="str">
            <v>hs</v>
          </cell>
          <cell r="E3778">
            <v>31.5</v>
          </cell>
          <cell r="F3778">
            <v>534.76377932467528</v>
          </cell>
          <cell r="G3778">
            <v>16845.059048727271</v>
          </cell>
          <cell r="H3778">
            <v>44044</v>
          </cell>
        </row>
        <row r="3779">
          <cell r="B3779" t="str">
            <v>I1005</v>
          </cell>
          <cell r="C3779" t="str">
            <v>Ayudante</v>
          </cell>
          <cell r="D3779" t="str">
            <v>hs</v>
          </cell>
          <cell r="E3779">
            <v>47.25</v>
          </cell>
          <cell r="F3779">
            <v>468.58057475324659</v>
          </cell>
          <cell r="G3779">
            <v>22140.432157090901</v>
          </cell>
          <cell r="H3779">
            <v>44044</v>
          </cell>
        </row>
        <row r="3780">
          <cell r="B3780" t="str">
            <v>I1014</v>
          </cell>
          <cell r="C3780" t="str">
            <v>Alambre Negro Recocido N 16</v>
          </cell>
          <cell r="D3780" t="str">
            <v>kg</v>
          </cell>
          <cell r="E3780">
            <v>10</v>
          </cell>
          <cell r="F3780">
            <v>260.3306</v>
          </cell>
          <cell r="G3780">
            <v>2603.306</v>
          </cell>
          <cell r="H3780">
            <v>44044</v>
          </cell>
        </row>
        <row r="3782">
          <cell r="A3782" t="str">
            <v>T1627</v>
          </cell>
          <cell r="C3782" t="str">
            <v>Encofrado De Madera Para Hormigón (Por Superficie Mojada)</v>
          </cell>
          <cell r="D3782" t="str">
            <v>m2</v>
          </cell>
          <cell r="G3782">
            <v>1354.8805237402594</v>
          </cell>
          <cell r="H3782">
            <v>44044</v>
          </cell>
          <cell r="I3782" t="str">
            <v>05 ESTRUCTURAS RESISTENTES</v>
          </cell>
        </row>
        <row r="3783">
          <cell r="B3783" t="str">
            <v>I1004</v>
          </cell>
          <cell r="C3783" t="str">
            <v>Oficial</v>
          </cell>
          <cell r="D3783" t="str">
            <v>hs</v>
          </cell>
          <cell r="E3783">
            <v>1.5</v>
          </cell>
          <cell r="F3783">
            <v>534.76377932467528</v>
          </cell>
          <cell r="G3783">
            <v>802.14566898701287</v>
          </cell>
          <cell r="H3783">
            <v>44044</v>
          </cell>
        </row>
        <row r="3784">
          <cell r="B3784" t="str">
            <v>I1005</v>
          </cell>
          <cell r="C3784" t="str">
            <v>Ayudante</v>
          </cell>
          <cell r="D3784" t="str">
            <v>hs</v>
          </cell>
          <cell r="E3784">
            <v>1</v>
          </cell>
          <cell r="F3784">
            <v>468.58057475324659</v>
          </cell>
          <cell r="G3784">
            <v>468.58057475324659</v>
          </cell>
          <cell r="H3784">
            <v>44044</v>
          </cell>
        </row>
        <row r="3785">
          <cell r="B3785" t="str">
            <v>I1012</v>
          </cell>
          <cell r="C3785" t="str">
            <v>Tabla De 1" Saligna Bruto</v>
          </cell>
          <cell r="D3785" t="str">
            <v>m2</v>
          </cell>
          <cell r="E3785">
            <v>0.35</v>
          </cell>
          <cell r="F3785">
            <v>240.4408</v>
          </cell>
          <cell r="G3785">
            <v>84.15428</v>
          </cell>
          <cell r="H3785">
            <v>44044</v>
          </cell>
          <cell r="I3785" t="str">
            <v>es tablas y tirantes, pero no especifica cuanto de cada uno</v>
          </cell>
        </row>
        <row r="3787">
          <cell r="A3787" t="str">
            <v>T1628</v>
          </cell>
          <cell r="C3787" t="str">
            <v xml:space="preserve">Colección De Análisis De Estructuras De Ha </v>
          </cell>
          <cell r="D3787" t="str">
            <v>gl</v>
          </cell>
          <cell r="G3787">
            <v>501134.99034583935</v>
          </cell>
          <cell r="H3787">
            <v>43709</v>
          </cell>
          <cell r="I3787" t="str">
            <v>05 ESTRUCTURAS RESISTENTES</v>
          </cell>
        </row>
        <row r="3788">
          <cell r="B3788" t="str">
            <v>T1033</v>
          </cell>
          <cell r="C3788" t="str">
            <v>Bases De Hormigon Armado H21 Fe 50 Kg/M3</v>
          </cell>
          <cell r="D3788" t="str">
            <v>m3</v>
          </cell>
          <cell r="E3788">
            <v>1</v>
          </cell>
          <cell r="F3788">
            <v>28116.865645175756</v>
          </cell>
          <cell r="G3788">
            <v>28116.865645175756</v>
          </cell>
          <cell r="H3788">
            <v>44044</v>
          </cell>
        </row>
        <row r="3789">
          <cell r="B3789" t="str">
            <v>T1034</v>
          </cell>
          <cell r="C3789" t="str">
            <v>Vigas De Fundación H21 Fe 130 Kg/M3 Horm</v>
          </cell>
          <cell r="D3789" t="str">
            <v>m3</v>
          </cell>
          <cell r="E3789">
            <v>1</v>
          </cell>
          <cell r="F3789">
            <v>39282.442628749784</v>
          </cell>
          <cell r="G3789">
            <v>39282.442628749784</v>
          </cell>
          <cell r="H3789">
            <v>44044</v>
          </cell>
        </row>
        <row r="3790">
          <cell r="B3790" t="str">
            <v>T1035</v>
          </cell>
          <cell r="C3790" t="str">
            <v>Troncos De Columnas H21 Fe 85 Kg/M3</v>
          </cell>
          <cell r="D3790" t="str">
            <v>m3</v>
          </cell>
          <cell r="E3790">
            <v>1</v>
          </cell>
          <cell r="F3790">
            <v>36599.883310781275</v>
          </cell>
          <cell r="G3790">
            <v>36599.883310781275</v>
          </cell>
          <cell r="H3790">
            <v>44044</v>
          </cell>
        </row>
        <row r="3791">
          <cell r="B3791" t="str">
            <v>T1036</v>
          </cell>
          <cell r="C3791" t="str">
            <v>Platea De Hormigon Armado</v>
          </cell>
          <cell r="D3791" t="str">
            <v>m3</v>
          </cell>
          <cell r="E3791">
            <v>1</v>
          </cell>
          <cell r="F3791">
            <v>30703.891087175754</v>
          </cell>
          <cell r="G3791">
            <v>30703.891087175754</v>
          </cell>
          <cell r="H3791">
            <v>44044</v>
          </cell>
        </row>
        <row r="3792">
          <cell r="B3792" t="str">
            <v>T1037</v>
          </cell>
          <cell r="C3792" t="str">
            <v>Cabezales Fe 100 Kg/M3 H21</v>
          </cell>
          <cell r="D3792" t="str">
            <v>m3</v>
          </cell>
          <cell r="E3792">
            <v>1</v>
          </cell>
          <cell r="F3792">
            <v>33147.647538962767</v>
          </cell>
          <cell r="G3792">
            <v>33147.647538962767</v>
          </cell>
          <cell r="H3792">
            <v>44044</v>
          </cell>
        </row>
        <row r="3793">
          <cell r="B3793" t="str">
            <v>T1038</v>
          </cell>
          <cell r="C3793" t="str">
            <v>Columna H21 Fe 90 Kg/M3</v>
          </cell>
          <cell r="D3793" t="str">
            <v>m3</v>
          </cell>
          <cell r="E3793">
            <v>1</v>
          </cell>
          <cell r="F3793">
            <v>39260.366224568294</v>
          </cell>
          <cell r="G3793">
            <v>39260.366224568294</v>
          </cell>
          <cell r="H3793">
            <v>44044</v>
          </cell>
        </row>
        <row r="3794">
          <cell r="B3794" t="str">
            <v>T1039</v>
          </cell>
          <cell r="C3794" t="str">
            <v>Tabiques H30 Fe 60 Kg/M3 (Bombeado)</v>
          </cell>
          <cell r="D3794" t="str">
            <v>m3</v>
          </cell>
          <cell r="E3794">
            <v>1</v>
          </cell>
          <cell r="F3794">
            <v>47964.546115004327</v>
          </cell>
          <cell r="G3794">
            <v>47964.546115004327</v>
          </cell>
          <cell r="H3794">
            <v>44044</v>
          </cell>
        </row>
        <row r="3795">
          <cell r="B3795" t="str">
            <v>T1040</v>
          </cell>
          <cell r="C3795" t="str">
            <v>Vigas H21 Fe 130 Kg/M3</v>
          </cell>
          <cell r="D3795" t="str">
            <v>m3</v>
          </cell>
          <cell r="E3795">
            <v>1</v>
          </cell>
          <cell r="F3795">
            <v>44052.419262548414</v>
          </cell>
          <cell r="G3795">
            <v>44052.419262548414</v>
          </cell>
          <cell r="H3795">
            <v>44044</v>
          </cell>
        </row>
        <row r="3796">
          <cell r="B3796" t="str">
            <v>T1041</v>
          </cell>
          <cell r="C3796" t="str">
            <v>Losas Macizas H21 Fe 50 Kg/M3</v>
          </cell>
          <cell r="D3796" t="str">
            <v>m3</v>
          </cell>
          <cell r="E3796">
            <v>1</v>
          </cell>
          <cell r="F3796">
            <v>36556.725439476293</v>
          </cell>
          <cell r="G3796">
            <v>36556.725439476293</v>
          </cell>
          <cell r="H3796">
            <v>44044</v>
          </cell>
        </row>
        <row r="3797">
          <cell r="B3797" t="str">
            <v>T1042</v>
          </cell>
          <cell r="C3797" t="str">
            <v>Escaleras H21 Fe 55 Kg/M3</v>
          </cell>
          <cell r="D3797" t="str">
            <v>m3</v>
          </cell>
          <cell r="E3797">
            <v>1</v>
          </cell>
          <cell r="F3797">
            <v>49677.354704873425</v>
          </cell>
          <cell r="G3797">
            <v>49677.354704873425</v>
          </cell>
          <cell r="H3797">
            <v>44044</v>
          </cell>
        </row>
        <row r="3798">
          <cell r="B3798" t="str">
            <v>T1043</v>
          </cell>
          <cell r="C3798" t="str">
            <v>Tanque Rectangular  H21 Fe 70 Kg/M3</v>
          </cell>
          <cell r="D3798" t="str">
            <v>m3</v>
          </cell>
          <cell r="E3798">
            <v>1</v>
          </cell>
          <cell r="F3798">
            <v>56064.22365973991</v>
          </cell>
          <cell r="G3798">
            <v>56064.22365973991</v>
          </cell>
          <cell r="H3798">
            <v>44044</v>
          </cell>
        </row>
        <row r="3799">
          <cell r="B3799" t="str">
            <v>T1451</v>
          </cell>
          <cell r="C3799" t="str">
            <v xml:space="preserve">Losa Para Andenes H30 Armadura 12 Cada 12,5 Y 6 Cada 20, Incluye En Borde De Anden </v>
          </cell>
          <cell r="D3799" t="str">
            <v>m2</v>
          </cell>
          <cell r="E3799">
            <v>1</v>
          </cell>
          <cell r="F3799">
            <v>5889.4519427440582</v>
          </cell>
          <cell r="G3799">
            <v>5889.4519427440582</v>
          </cell>
          <cell r="H3799">
            <v>44044</v>
          </cell>
        </row>
        <row r="3800">
          <cell r="B3800" t="str">
            <v>T1523</v>
          </cell>
          <cell r="C3800" t="str">
            <v>Losa De Plataformas De Hºaº H30 Con Naríz De Borde En Hº Visto Para Andenes</v>
          </cell>
          <cell r="D3800" t="str">
            <v>m3</v>
          </cell>
          <cell r="E3800">
            <v>1</v>
          </cell>
          <cell r="F3800">
            <v>38661.82832251428</v>
          </cell>
          <cell r="G3800">
            <v>38661.82832251428</v>
          </cell>
          <cell r="H3800">
            <v>44044</v>
          </cell>
        </row>
        <row r="3801">
          <cell r="B3801" t="str">
            <v>T1321</v>
          </cell>
          <cell r="C3801" t="str">
            <v>Ensayos De Probetas</v>
          </cell>
          <cell r="D3801" t="str">
            <v>u</v>
          </cell>
          <cell r="E3801">
            <v>1</v>
          </cell>
          <cell r="F3801">
            <v>300</v>
          </cell>
          <cell r="G3801">
            <v>300</v>
          </cell>
          <cell r="H3801">
            <v>43709</v>
          </cell>
        </row>
        <row r="3802">
          <cell r="B3802" t="str">
            <v>T1453</v>
          </cell>
          <cell r="C3802" t="str">
            <v>Hormigón De Limpieza Por M3</v>
          </cell>
          <cell r="D3802" t="str">
            <v>m3</v>
          </cell>
          <cell r="E3802">
            <v>1</v>
          </cell>
          <cell r="F3802">
            <v>14857.344463525045</v>
          </cell>
          <cell r="G3802">
            <v>14857.344463525045</v>
          </cell>
          <cell r="H3802">
            <v>44044</v>
          </cell>
        </row>
        <row r="3804">
          <cell r="A3804" t="str">
            <v>T1629</v>
          </cell>
          <cell r="C3804" t="str">
            <v>Obrador (Paramétrizable)</v>
          </cell>
          <cell r="D3804" t="str">
            <v>gl</v>
          </cell>
          <cell r="E3804">
            <v>18</v>
          </cell>
          <cell r="G3804">
            <v>2274100.8941332158</v>
          </cell>
          <cell r="H3804">
            <v>43957</v>
          </cell>
          <cell r="I3804" t="str">
            <v>02 TRABAJOS PRELIMINARES</v>
          </cell>
        </row>
        <row r="3805">
          <cell r="B3805" t="str">
            <v>I1607</v>
          </cell>
          <cell r="C3805" t="str">
            <v>Alquiler Habitáculo Móvil Ecosan - Modulo Oficina</v>
          </cell>
          <cell r="D3805" t="str">
            <v>mes</v>
          </cell>
          <cell r="E3805">
            <v>18</v>
          </cell>
          <cell r="F3805">
            <v>15524</v>
          </cell>
          <cell r="G3805">
            <v>279432</v>
          </cell>
          <cell r="H3805">
            <v>44062</v>
          </cell>
          <cell r="I3805">
            <v>1</v>
          </cell>
        </row>
        <row r="3806">
          <cell r="B3806" t="str">
            <v>I1608</v>
          </cell>
          <cell r="C3806" t="str">
            <v>Alq. Mens. Obra Mod. Cm 6000 - Modulo Pañol</v>
          </cell>
          <cell r="D3806" t="str">
            <v>mes</v>
          </cell>
          <cell r="E3806">
            <v>18</v>
          </cell>
          <cell r="F3806">
            <v>10864.049404499339</v>
          </cell>
          <cell r="G3806">
            <v>195552.88928098811</v>
          </cell>
          <cell r="H3806">
            <v>43957</v>
          </cell>
          <cell r="I3806">
            <v>1</v>
          </cell>
        </row>
        <row r="3807">
          <cell r="B3807" t="str">
            <v>I1609</v>
          </cell>
          <cell r="C3807" t="str">
            <v>Alq. Mens.Obra Cab. Vig. Cv-1 - Modulo Cabina De Vigilancia</v>
          </cell>
          <cell r="D3807" t="str">
            <v>mes</v>
          </cell>
          <cell r="E3807">
            <v>36</v>
          </cell>
          <cell r="F3807">
            <v>4526.6872518747241</v>
          </cell>
          <cell r="G3807">
            <v>162960.74106749007</v>
          </cell>
          <cell r="H3807">
            <v>43957</v>
          </cell>
          <cell r="I3807">
            <v>2</v>
          </cell>
        </row>
        <row r="3808">
          <cell r="B3808" t="str">
            <v>I1610</v>
          </cell>
          <cell r="C3808" t="str">
            <v>Alq. Mens. Obra Sanit. Gs-Eq - Modulo Baño Quimico</v>
          </cell>
          <cell r="D3808" t="str">
            <v>mes</v>
          </cell>
          <cell r="E3808">
            <v>18</v>
          </cell>
          <cell r="F3808">
            <v>920.04918394353774</v>
          </cell>
          <cell r="G3808">
            <v>16560.885310983678</v>
          </cell>
          <cell r="H3808">
            <v>43957</v>
          </cell>
          <cell r="I3808">
            <v>1</v>
          </cell>
        </row>
        <row r="3809">
          <cell r="B3809" t="str">
            <v>I1611</v>
          </cell>
          <cell r="C3809" t="str">
            <v>Servicio De Mantenimiento</v>
          </cell>
          <cell r="D3809" t="str">
            <v>u</v>
          </cell>
          <cell r="E3809">
            <v>72</v>
          </cell>
          <cell r="F3809">
            <v>668.81804146449053</v>
          </cell>
          <cell r="G3809">
            <v>48154.898985443317</v>
          </cell>
          <cell r="H3809">
            <v>43957</v>
          </cell>
          <cell r="I3809">
            <v>4</v>
          </cell>
        </row>
        <row r="3810">
          <cell r="B3810" t="str">
            <v>I1612</v>
          </cell>
          <cell r="C3810" t="str">
            <v>Alq.Mens.Obra Mod.Hmp-Sa-6000 - Modulo Sanitario</v>
          </cell>
          <cell r="D3810" t="str">
            <v>mes</v>
          </cell>
          <cell r="E3810">
            <v>36</v>
          </cell>
          <cell r="F3810">
            <v>38476.841640935156</v>
          </cell>
          <cell r="G3810">
            <v>1385166.2990736656</v>
          </cell>
          <cell r="H3810">
            <v>43957</v>
          </cell>
          <cell r="I3810">
            <v>2</v>
          </cell>
        </row>
        <row r="3811">
          <cell r="B3811" t="str">
            <v>I1613</v>
          </cell>
          <cell r="C3811" t="str">
            <v>Alq. Mens. Aire Acondicionado</v>
          </cell>
          <cell r="D3811" t="str">
            <v>mes</v>
          </cell>
          <cell r="E3811">
            <v>18</v>
          </cell>
          <cell r="F3811">
            <v>3055.5138950154392</v>
          </cell>
          <cell r="G3811">
            <v>54999.250110277906</v>
          </cell>
          <cell r="H3811">
            <v>43957</v>
          </cell>
          <cell r="I3811">
            <v>1</v>
          </cell>
        </row>
        <row r="3812">
          <cell r="B3812" t="str">
            <v>I1614</v>
          </cell>
          <cell r="C3812" t="str">
            <v>Flete De Entrega</v>
          </cell>
          <cell r="D3812" t="str">
            <v>gl</v>
          </cell>
          <cell r="E3812">
            <v>1</v>
          </cell>
          <cell r="F3812">
            <v>65636.965152183504</v>
          </cell>
          <cell r="G3812">
            <v>65636.965152183504</v>
          </cell>
          <cell r="H3812">
            <v>43957</v>
          </cell>
        </row>
        <row r="3813">
          <cell r="B3813" t="str">
            <v>I1615</v>
          </cell>
          <cell r="C3813" t="str">
            <v>Flete De Retiro</v>
          </cell>
          <cell r="D3813" t="str">
            <v>gl</v>
          </cell>
          <cell r="E3813">
            <v>1</v>
          </cell>
          <cell r="F3813">
            <v>65636.965152183504</v>
          </cell>
          <cell r="G3813">
            <v>65636.965152183504</v>
          </cell>
          <cell r="H3813">
            <v>43957</v>
          </cell>
        </row>
        <row r="3815">
          <cell r="A3815" t="str">
            <v>T1630</v>
          </cell>
          <cell r="C3815" t="str">
            <v>Gaviones De 2 M3 De Piedra 100/300 (Operación De 84 M3)</v>
          </cell>
          <cell r="D3815" t="str">
            <v>gl</v>
          </cell>
          <cell r="G3815">
            <v>809634.44476863928</v>
          </cell>
          <cell r="H3815">
            <v>43969.438761574071</v>
          </cell>
          <cell r="I3815" t="str">
            <v>80 MODELO</v>
          </cell>
        </row>
        <row r="3816">
          <cell r="B3816" t="str">
            <v>I1766</v>
          </cell>
          <cell r="C3816" t="str">
            <v>Gavion De 2 M X 1 M X 1 M  (2 M3)</v>
          </cell>
          <cell r="D3816" t="str">
            <v>u</v>
          </cell>
          <cell r="E3816">
            <v>42</v>
          </cell>
          <cell r="F3816">
            <v>5428.7428</v>
          </cell>
          <cell r="G3816">
            <v>228007.19760000001</v>
          </cell>
          <cell r="H3816">
            <v>43969.438761574071</v>
          </cell>
          <cell r="I3816">
            <v>7</v>
          </cell>
        </row>
        <row r="3817">
          <cell r="B3817" t="str">
            <v>I1351</v>
          </cell>
          <cell r="C3817" t="str">
            <v xml:space="preserve">Alambre Galvanizado N14 </v>
          </cell>
          <cell r="D3817" t="str">
            <v>kg</v>
          </cell>
          <cell r="E3817">
            <v>40</v>
          </cell>
          <cell r="F3817">
            <v>256.19830000000002</v>
          </cell>
          <cell r="G3817">
            <v>10247.932000000001</v>
          </cell>
          <cell r="H3817">
            <v>44044</v>
          </cell>
        </row>
        <row r="3818">
          <cell r="B3818" t="str">
            <v>I1770</v>
          </cell>
          <cell r="C3818" t="str">
            <v>Transporte De Gaviones</v>
          </cell>
          <cell r="D3818" t="str">
            <v>u</v>
          </cell>
          <cell r="E3818">
            <v>1</v>
          </cell>
          <cell r="F3818">
            <v>25000</v>
          </cell>
          <cell r="G3818">
            <v>25000</v>
          </cell>
          <cell r="H3818">
            <v>43969.727534722224</v>
          </cell>
        </row>
        <row r="3819">
          <cell r="B3819" t="str">
            <v>I1769</v>
          </cell>
          <cell r="C3819" t="str">
            <v>Triturado Granítico 100/300 Mm (1,89 Tn/M3)</v>
          </cell>
          <cell r="D3819" t="str">
            <v>m3</v>
          </cell>
          <cell r="E3819">
            <v>88</v>
          </cell>
          <cell r="F3819">
            <v>1318.8679245283017</v>
          </cell>
          <cell r="G3819">
            <v>116060.37735849056</v>
          </cell>
          <cell r="H3819">
            <v>43969.727534722224</v>
          </cell>
        </row>
        <row r="3820">
          <cell r="B3820" t="str">
            <v>I1771</v>
          </cell>
          <cell r="C3820" t="str">
            <v>Transporte De Piedras Camión De 16 M3</v>
          </cell>
          <cell r="D3820" t="str">
            <v>u</v>
          </cell>
          <cell r="E3820">
            <v>6</v>
          </cell>
          <cell r="F3820">
            <v>20000</v>
          </cell>
          <cell r="G3820">
            <v>120000</v>
          </cell>
          <cell r="H3820">
            <v>43969.727534722224</v>
          </cell>
        </row>
        <row r="3821">
          <cell r="B3821" t="str">
            <v>I1773</v>
          </cell>
          <cell r="C3821" t="str">
            <v>Manto Geotextil No Tejido Mactex N4.2 Rollo 4,6Mx100M Sibaco</v>
          </cell>
          <cell r="D3821" t="str">
            <v>m2</v>
          </cell>
          <cell r="E3821">
            <v>90</v>
          </cell>
          <cell r="F3821">
            <v>101.42959999999999</v>
          </cell>
          <cell r="G3821">
            <v>9128.6639999999989</v>
          </cell>
          <cell r="H3821">
            <v>44044</v>
          </cell>
        </row>
        <row r="3822">
          <cell r="B3822" t="str">
            <v>I1013</v>
          </cell>
          <cell r="C3822" t="str">
            <v>Tirante 3X3 Saligna Bruto</v>
          </cell>
          <cell r="D3822" t="str">
            <v>ml</v>
          </cell>
          <cell r="E3822">
            <v>30</v>
          </cell>
          <cell r="F3822">
            <v>62.024099999999997</v>
          </cell>
          <cell r="G3822">
            <v>1860.723</v>
          </cell>
          <cell r="H3822">
            <v>44044</v>
          </cell>
          <cell r="I3822" t="str">
            <v>para cimbra</v>
          </cell>
        </row>
        <row r="3823">
          <cell r="B3823" t="str">
            <v>I1015</v>
          </cell>
          <cell r="C3823" t="str">
            <v>Clavos De 2"</v>
          </cell>
          <cell r="D3823" t="str">
            <v>kg</v>
          </cell>
          <cell r="E3823">
            <v>5</v>
          </cell>
          <cell r="F3823">
            <v>170.24789999999999</v>
          </cell>
          <cell r="G3823">
            <v>851.23949999999991</v>
          </cell>
          <cell r="H3823">
            <v>44044</v>
          </cell>
          <cell r="I3823" t="str">
            <v>para cimbra</v>
          </cell>
        </row>
        <row r="3824">
          <cell r="B3824" t="str">
            <v>I1270</v>
          </cell>
          <cell r="C3824" t="str">
            <v>Retro Pala S/Ruedas Cat 416E 4X4</v>
          </cell>
          <cell r="D3824" t="str">
            <v>hs</v>
          </cell>
          <cell r="E3824">
            <v>56</v>
          </cell>
          <cell r="F3824">
            <v>1715.6024648760331</v>
          </cell>
          <cell r="G3824">
            <v>96073.73803305786</v>
          </cell>
          <cell r="H3824">
            <v>44062</v>
          </cell>
          <cell r="I3824">
            <v>1</v>
          </cell>
        </row>
        <row r="3825">
          <cell r="B3825" t="str">
            <v>I1311</v>
          </cell>
          <cell r="C3825" t="str">
            <v>Maquinista</v>
          </cell>
          <cell r="D3825" t="str">
            <v>hs</v>
          </cell>
          <cell r="E3825">
            <v>56</v>
          </cell>
          <cell r="F3825">
            <v>670.51752228571434</v>
          </cell>
          <cell r="G3825">
            <v>37548.981248000004</v>
          </cell>
          <cell r="H3825">
            <v>44062</v>
          </cell>
          <cell r="I3825">
            <v>1</v>
          </cell>
        </row>
        <row r="3826">
          <cell r="B3826" t="str">
            <v>I1004</v>
          </cell>
          <cell r="C3826" t="str">
            <v>Oficial</v>
          </cell>
          <cell r="D3826" t="str">
            <v>hs</v>
          </cell>
          <cell r="E3826">
            <v>112</v>
          </cell>
          <cell r="F3826">
            <v>534.76377932467528</v>
          </cell>
          <cell r="G3826">
            <v>59893.54328436363</v>
          </cell>
          <cell r="H3826">
            <v>44044</v>
          </cell>
          <cell r="I3826">
            <v>2</v>
          </cell>
        </row>
        <row r="3827">
          <cell r="B3827" t="str">
            <v>I1005</v>
          </cell>
          <cell r="C3827" t="str">
            <v>Ayudante</v>
          </cell>
          <cell r="D3827" t="str">
            <v>hs</v>
          </cell>
          <cell r="E3827">
            <v>224</v>
          </cell>
          <cell r="F3827">
            <v>468.58057475324659</v>
          </cell>
          <cell r="G3827">
            <v>104962.04874472723</v>
          </cell>
          <cell r="H3827">
            <v>44044</v>
          </cell>
          <cell r="I3827">
            <v>4</v>
          </cell>
        </row>
        <row r="3829">
          <cell r="A3829" t="str">
            <v>T1631</v>
          </cell>
          <cell r="C3829" t="str">
            <v>Gaviones De 2 M3 De Piedra 100/300 Para Estribo De Puente (Basado En Modelo T1630)</v>
          </cell>
          <cell r="D3829" t="str">
            <v>m3</v>
          </cell>
          <cell r="G3829">
            <v>9638.5052948647535</v>
          </cell>
          <cell r="H3829">
            <v>43969.438761574071</v>
          </cell>
          <cell r="I3829" t="str">
            <v>05 ESTRUCTURAS RESISTENTES</v>
          </cell>
        </row>
        <row r="3830">
          <cell r="B3830" t="str">
            <v>T1630</v>
          </cell>
          <cell r="C3830" t="str">
            <v>Gaviones De 2 M3 De Piedra 100/300 (Operación De 84 M3)</v>
          </cell>
          <cell r="D3830" t="str">
            <v>gl</v>
          </cell>
          <cell r="E3830">
            <v>1.1904761904761904E-2</v>
          </cell>
          <cell r="F3830">
            <v>809634.44476863928</v>
          </cell>
          <cell r="G3830">
            <v>9638.5052948647535</v>
          </cell>
          <cell r="H3830">
            <v>43969.438761574071</v>
          </cell>
          <cell r="I3830" t="str">
            <v xml:space="preserve">  1/84 m3</v>
          </cell>
        </row>
        <row r="3832">
          <cell r="A3832" t="str">
            <v>T1632</v>
          </cell>
          <cell r="C3832" t="str">
            <v>Desague Cloacal - Cocina Lavadero (Mo)</v>
          </cell>
          <cell r="D3832" t="str">
            <v>u</v>
          </cell>
          <cell r="G3832">
            <v>5606.338184976622</v>
          </cell>
          <cell r="H3832">
            <v>44044</v>
          </cell>
          <cell r="I3832" t="str">
            <v>23.2 DESAGUES CLOACALES</v>
          </cell>
        </row>
        <row r="3833">
          <cell r="B3833" t="str">
            <v>I1069</v>
          </cell>
          <cell r="C3833" t="str">
            <v>Oficial Sanitarista, Gasista</v>
          </cell>
          <cell r="D3833" t="str">
            <v>hs</v>
          </cell>
          <cell r="E3833">
            <v>4</v>
          </cell>
          <cell r="F3833">
            <v>792.42979906493497</v>
          </cell>
          <cell r="G3833">
            <v>3169.7191962597399</v>
          </cell>
          <cell r="H3833">
            <v>44044</v>
          </cell>
        </row>
        <row r="3834">
          <cell r="B3834" t="str">
            <v>I1070</v>
          </cell>
          <cell r="C3834" t="str">
            <v>Ayudante Sanitarista, Gasista</v>
          </cell>
          <cell r="D3834" t="str">
            <v>hs</v>
          </cell>
          <cell r="E3834">
            <v>4</v>
          </cell>
          <cell r="F3834">
            <v>609.15474717922052</v>
          </cell>
          <cell r="G3834">
            <v>2436.6189887168821</v>
          </cell>
          <cell r="H3834">
            <v>44044</v>
          </cell>
        </row>
        <row r="3836">
          <cell r="A3836" t="str">
            <v>T1633</v>
          </cell>
          <cell r="C3836" t="str">
            <v xml:space="preserve">
Desague Cloacal - Baño Principal (Mo)</v>
          </cell>
          <cell r="D3836" t="str">
            <v>u</v>
          </cell>
          <cell r="G3836">
            <v>7007.9227312207768</v>
          </cell>
          <cell r="H3836">
            <v>44044</v>
          </cell>
          <cell r="I3836" t="str">
            <v>23.2 DESAGUES CLOACALES</v>
          </cell>
        </row>
        <row r="3837">
          <cell r="B3837" t="str">
            <v>I1069</v>
          </cell>
          <cell r="C3837" t="str">
            <v>Oficial Sanitarista, Gasista</v>
          </cell>
          <cell r="D3837" t="str">
            <v>hs</v>
          </cell>
          <cell r="E3837">
            <v>5</v>
          </cell>
          <cell r="F3837">
            <v>792.42979906493497</v>
          </cell>
          <cell r="G3837">
            <v>3962.1489953246746</v>
          </cell>
          <cell r="H3837">
            <v>44044</v>
          </cell>
        </row>
        <row r="3838">
          <cell r="B3838" t="str">
            <v>I1070</v>
          </cell>
          <cell r="C3838" t="str">
            <v>Ayudante Sanitarista, Gasista</v>
          </cell>
          <cell r="D3838" t="str">
            <v>hs</v>
          </cell>
          <cell r="E3838">
            <v>5</v>
          </cell>
          <cell r="F3838">
            <v>609.15474717922052</v>
          </cell>
          <cell r="G3838">
            <v>3045.7737358961026</v>
          </cell>
          <cell r="H3838">
            <v>44044</v>
          </cell>
        </row>
        <row r="3840">
          <cell r="A3840" t="str">
            <v>T1634</v>
          </cell>
          <cell r="C3840" t="str">
            <v>Desague Cloacal - Toillete (Mo)</v>
          </cell>
          <cell r="D3840" t="str">
            <v>u</v>
          </cell>
          <cell r="G3840">
            <v>4204.7536387324672</v>
          </cell>
          <cell r="H3840">
            <v>44044</v>
          </cell>
          <cell r="I3840" t="str">
            <v>23.2 DESAGUES CLOACALES</v>
          </cell>
        </row>
        <row r="3841">
          <cell r="B3841" t="str">
            <v>I1069</v>
          </cell>
          <cell r="C3841" t="str">
            <v>Oficial Sanitarista, Gasista</v>
          </cell>
          <cell r="D3841" t="str">
            <v>hs</v>
          </cell>
          <cell r="E3841">
            <v>3</v>
          </cell>
          <cell r="F3841">
            <v>792.42979906493497</v>
          </cell>
          <cell r="G3841">
            <v>2377.2893971948051</v>
          </cell>
          <cell r="H3841">
            <v>44044</v>
          </cell>
        </row>
        <row r="3842">
          <cell r="B3842" t="str">
            <v>I1070</v>
          </cell>
          <cell r="C3842" t="str">
            <v>Ayudante Sanitarista, Gasista</v>
          </cell>
          <cell r="D3842" t="str">
            <v>hs</v>
          </cell>
          <cell r="E3842">
            <v>3</v>
          </cell>
          <cell r="F3842">
            <v>609.15474717922052</v>
          </cell>
          <cell r="G3842">
            <v>1827.4642415376616</v>
          </cell>
          <cell r="H3842">
            <v>44044</v>
          </cell>
        </row>
        <row r="3844">
          <cell r="A3844" t="str">
            <v>T1635</v>
          </cell>
          <cell r="C3844" t="str">
            <v>Colección De Análisis De Mamposterías</v>
          </cell>
          <cell r="D3844" t="str">
            <v>u</v>
          </cell>
          <cell r="G3844">
            <v>21723.079484459216</v>
          </cell>
          <cell r="H3844">
            <v>44044</v>
          </cell>
          <cell r="I3844" t="str">
            <v>06 MAMPOSTERÍA, Y OTROS CERRAMIENTOS</v>
          </cell>
        </row>
        <row r="3845">
          <cell r="B3845" t="str">
            <v>T1047</v>
          </cell>
          <cell r="C3845" t="str">
            <v>Mampostería De Ladrillo Comun Esp 15 Cm En Elevacion</v>
          </cell>
          <cell r="D3845" t="str">
            <v>m3</v>
          </cell>
          <cell r="E3845">
            <v>1</v>
          </cell>
          <cell r="F3845">
            <v>13907.728191735257</v>
          </cell>
          <cell r="G3845">
            <v>13907.728191735257</v>
          </cell>
          <cell r="H3845">
            <v>44044</v>
          </cell>
        </row>
        <row r="3846">
          <cell r="B3846" t="str">
            <v>T1048</v>
          </cell>
          <cell r="C3846" t="str">
            <v>Mampostería De Ladrillo Hueco 8X18X33</v>
          </cell>
          <cell r="D3846" t="str">
            <v>m2</v>
          </cell>
          <cell r="E3846">
            <v>1</v>
          </cell>
          <cell r="F3846">
            <v>1068.7415008806493</v>
          </cell>
          <cell r="G3846">
            <v>1068.7415008806493</v>
          </cell>
          <cell r="H3846">
            <v>44044</v>
          </cell>
        </row>
        <row r="3847">
          <cell r="B3847" t="str">
            <v>T1049</v>
          </cell>
          <cell r="C3847" t="str">
            <v>Mampostería De Ladrillo Hueco 12X18X33</v>
          </cell>
          <cell r="D3847" t="str">
            <v>m2</v>
          </cell>
          <cell r="E3847">
            <v>1</v>
          </cell>
          <cell r="F3847">
            <v>1331.6917893573377</v>
          </cell>
          <cell r="G3847">
            <v>1331.6917893573377</v>
          </cell>
          <cell r="H3847">
            <v>44044</v>
          </cell>
        </row>
        <row r="3848">
          <cell r="B3848" t="str">
            <v>T1050</v>
          </cell>
          <cell r="C3848" t="str">
            <v>Mampostería De Ladrillo Hueco 18X18X33</v>
          </cell>
          <cell r="D3848" t="str">
            <v>m2</v>
          </cell>
          <cell r="E3848">
            <v>1</v>
          </cell>
          <cell r="F3848">
            <v>1467.6515309029219</v>
          </cell>
          <cell r="G3848">
            <v>1467.6515309029219</v>
          </cell>
          <cell r="H3848">
            <v>44044</v>
          </cell>
        </row>
        <row r="3849">
          <cell r="B3849" t="str">
            <v>T1284</v>
          </cell>
          <cell r="C3849" t="str">
            <v>Mampostería De Ladrillo Hueco Portante 12X19X33</v>
          </cell>
          <cell r="D3849" t="str">
            <v>m2</v>
          </cell>
          <cell r="E3849">
            <v>1</v>
          </cell>
          <cell r="F3849">
            <v>1655.2776242129221</v>
          </cell>
          <cell r="G3849">
            <v>1655.2776242129221</v>
          </cell>
          <cell r="H3849">
            <v>44044</v>
          </cell>
        </row>
        <row r="3850">
          <cell r="B3850" t="str">
            <v>T1285</v>
          </cell>
          <cell r="C3850" t="str">
            <v>Mampostería De Ladrillo Hueco Portante 18X19X33</v>
          </cell>
          <cell r="D3850" t="str">
            <v>m2</v>
          </cell>
          <cell r="E3850">
            <v>1</v>
          </cell>
          <cell r="F3850">
            <v>1848.5386439396102</v>
          </cell>
          <cell r="G3850">
            <v>1848.5386439396102</v>
          </cell>
          <cell r="H3850">
            <v>44044</v>
          </cell>
        </row>
        <row r="3851">
          <cell r="B3851" t="str">
            <v>T1110</v>
          </cell>
          <cell r="C3851" t="str">
            <v>Capa Aisladora Htal. En Muros Esp=2Cm Mci 1:3+H</v>
          </cell>
          <cell r="D3851" t="str">
            <v>m2</v>
          </cell>
          <cell r="E3851">
            <v>1</v>
          </cell>
          <cell r="F3851">
            <v>443.45020343051948</v>
          </cell>
          <cell r="G3851">
            <v>443.45020343051948</v>
          </cell>
          <cell r="H3851">
            <v>44044</v>
          </cell>
        </row>
        <row r="3853">
          <cell r="A3853" t="str">
            <v>T1636</v>
          </cell>
          <cell r="C3853" t="str">
            <v>Colección De Análisis De Contrapisos</v>
          </cell>
          <cell r="D3853" t="str">
            <v>u</v>
          </cell>
          <cell r="G3853">
            <v>24635.304774474069</v>
          </cell>
          <cell r="H3853">
            <v>43952</v>
          </cell>
          <cell r="I3853" t="str">
            <v>09 CONTRAPISOS</v>
          </cell>
        </row>
        <row r="3854">
          <cell r="B3854" t="str">
            <v>T1322</v>
          </cell>
          <cell r="C3854" t="str">
            <v>Contrapiso Sobre Terreno Natural, Esp 10 Cm Con Malla 6 Mm 15X15</v>
          </cell>
          <cell r="D3854" t="str">
            <v>m2</v>
          </cell>
          <cell r="E3854">
            <v>1</v>
          </cell>
          <cell r="F3854">
            <v>1233.0172771478385</v>
          </cell>
          <cell r="G3854">
            <v>1233.0172771478385</v>
          </cell>
          <cell r="H3854">
            <v>44044</v>
          </cell>
        </row>
        <row r="3855">
          <cell r="B3855" t="str">
            <v>T1467</v>
          </cell>
          <cell r="C3855" t="str">
            <v>Contrapiso Alivianado Con Perlas De Polietileno, Esp 4 Cm</v>
          </cell>
          <cell r="D3855" t="str">
            <v>m2</v>
          </cell>
          <cell r="E3855">
            <v>1</v>
          </cell>
          <cell r="F3855">
            <v>875.56055244675315</v>
          </cell>
          <cell r="G3855">
            <v>875.56055244675315</v>
          </cell>
          <cell r="H3855">
            <v>44044</v>
          </cell>
        </row>
        <row r="3856">
          <cell r="B3856" t="str">
            <v>T1527</v>
          </cell>
          <cell r="C3856" t="str">
            <v>Relleno De Rdc Sobre Andenes Bajos</v>
          </cell>
          <cell r="D3856" t="str">
            <v>m3</v>
          </cell>
          <cell r="E3856">
            <v>1</v>
          </cell>
          <cell r="F3856">
            <v>9933.7586810458852</v>
          </cell>
          <cell r="G3856">
            <v>9933.7586810458852</v>
          </cell>
          <cell r="H3856">
            <v>43952</v>
          </cell>
        </row>
        <row r="3857">
          <cell r="B3857" t="str">
            <v>T1528</v>
          </cell>
          <cell r="C3857" t="str">
            <v>Contrapiso De Rdc Esp 15 Cm</v>
          </cell>
          <cell r="D3857" t="str">
            <v>m2</v>
          </cell>
          <cell r="E3857">
            <v>1</v>
          </cell>
          <cell r="F3857">
            <v>1597.9629027186145</v>
          </cell>
          <cell r="G3857">
            <v>1597.9629027186145</v>
          </cell>
          <cell r="H3857">
            <v>43952</v>
          </cell>
        </row>
        <row r="3858">
          <cell r="B3858" t="str">
            <v>T1529</v>
          </cell>
          <cell r="C3858" t="str">
            <v>Contrapiso De Rdc Bajo Solados De Mosaicos Graníticos En Acceso A Rampas</v>
          </cell>
          <cell r="D3858" t="str">
            <v>m3</v>
          </cell>
          <cell r="E3858">
            <v>1</v>
          </cell>
          <cell r="F3858">
            <v>8281.0242456380947</v>
          </cell>
          <cell r="G3858">
            <v>8281.0242456380947</v>
          </cell>
          <cell r="H3858">
            <v>43952</v>
          </cell>
        </row>
        <row r="3859">
          <cell r="B3859" t="str">
            <v>T1590</v>
          </cell>
          <cell r="C3859" t="str">
            <v>Contrapiso Alivianado Esp. 5 Cm</v>
          </cell>
          <cell r="D3859" t="str">
            <v>m2</v>
          </cell>
          <cell r="E3859">
            <v>1</v>
          </cell>
          <cell r="F3859">
            <v>743.28016663116875</v>
          </cell>
          <cell r="G3859">
            <v>743.28016663116875</v>
          </cell>
          <cell r="H3859">
            <v>44044</v>
          </cell>
        </row>
        <row r="3860">
          <cell r="B3860" t="str">
            <v>T1591</v>
          </cell>
          <cell r="C3860" t="str">
            <v>Contrapiso Alivianado Esp. 8 Cm</v>
          </cell>
          <cell r="D3860" t="str">
            <v>m2</v>
          </cell>
          <cell r="E3860">
            <v>1</v>
          </cell>
          <cell r="F3860">
            <v>1048.7800570389609</v>
          </cell>
          <cell r="G3860">
            <v>1048.7800570389609</v>
          </cell>
          <cell r="H3860">
            <v>44044</v>
          </cell>
        </row>
        <row r="3861">
          <cell r="B3861" t="str">
            <v>T1592</v>
          </cell>
          <cell r="C3861" t="str">
            <v>Contrapiso De Hp Esp 10 Cm Sobre Terreno Sin Malla</v>
          </cell>
          <cell r="D3861" t="str">
            <v>m2</v>
          </cell>
          <cell r="E3861">
            <v>1</v>
          </cell>
          <cell r="F3861">
            <v>921.92089180675316</v>
          </cell>
          <cell r="G3861">
            <v>921.92089180675316</v>
          </cell>
          <cell r="H3861">
            <v>44044</v>
          </cell>
        </row>
        <row r="3863">
          <cell r="A3863" t="str">
            <v>T1637</v>
          </cell>
          <cell r="C3863" t="str">
            <v>Colección De Análisis De Carpetas</v>
          </cell>
          <cell r="D3863" t="str">
            <v>u</v>
          </cell>
          <cell r="G3863">
            <v>2850.9723598412979</v>
          </cell>
          <cell r="H3863">
            <v>44044</v>
          </cell>
          <cell r="I3863" t="str">
            <v>10 CARPETAS</v>
          </cell>
        </row>
        <row r="3864">
          <cell r="B3864" t="str">
            <v>T1071</v>
          </cell>
          <cell r="C3864" t="str">
            <v>Carpeta De Cemento Impermeable 1:3 + Hidrófugo</v>
          </cell>
          <cell r="D3864" t="str">
            <v>m2</v>
          </cell>
          <cell r="E3864">
            <v>1</v>
          </cell>
          <cell r="F3864">
            <v>755.87820499285704</v>
          </cell>
          <cell r="G3864">
            <v>755.87820499285704</v>
          </cell>
          <cell r="H3864">
            <v>44044</v>
          </cell>
        </row>
        <row r="3865">
          <cell r="B3865" t="str">
            <v>T1072</v>
          </cell>
          <cell r="C3865" t="str">
            <v>Carpeta De Cal Reforzada 1/4:1:4</v>
          </cell>
          <cell r="D3865" t="str">
            <v>m2</v>
          </cell>
          <cell r="E3865">
            <v>1</v>
          </cell>
          <cell r="F3865">
            <v>644.97616713896093</v>
          </cell>
          <cell r="G3865">
            <v>644.97616713896093</v>
          </cell>
          <cell r="H3865">
            <v>44044</v>
          </cell>
        </row>
        <row r="3866">
          <cell r="B3866" t="str">
            <v>T1465</v>
          </cell>
          <cell r="C3866" t="str">
            <v>Carpeta De Nivelación Mortero 1:3,  Esp:2 Cm (Incluye Membrana De 200 Micrones)</v>
          </cell>
          <cell r="D3866" t="str">
            <v>m2</v>
          </cell>
          <cell r="E3866">
            <v>1</v>
          </cell>
          <cell r="F3866">
            <v>708.76578442051937</v>
          </cell>
          <cell r="G3866">
            <v>708.76578442051937</v>
          </cell>
          <cell r="H3866">
            <v>44044</v>
          </cell>
        </row>
        <row r="3867">
          <cell r="B3867" t="str">
            <v>T1531</v>
          </cell>
          <cell r="C3867" t="str">
            <v>Carpeta De Cemento Esp.3 Cm</v>
          </cell>
          <cell r="D3867" t="str">
            <v>m2</v>
          </cell>
          <cell r="E3867">
            <v>1</v>
          </cell>
          <cell r="F3867">
            <v>741.35220328896094</v>
          </cell>
          <cell r="G3867">
            <v>741.35220328896094</v>
          </cell>
          <cell r="H3867">
            <v>44044</v>
          </cell>
        </row>
        <row r="3869">
          <cell r="A3869" t="str">
            <v>T1638</v>
          </cell>
          <cell r="C3869" t="str">
            <v>Colección De Análisis De Revoques</v>
          </cell>
          <cell r="D3869" t="str">
            <v>u</v>
          </cell>
          <cell r="G3869">
            <v>4491.2406406820774</v>
          </cell>
          <cell r="H3869">
            <v>44044</v>
          </cell>
          <cell r="I3869" t="str">
            <v>08 REVOQUES</v>
          </cell>
        </row>
        <row r="3870">
          <cell r="B3870" t="str">
            <v>T1061</v>
          </cell>
          <cell r="C3870" t="str">
            <v>Jaharro Frat. Interior A La Cal 1/4:1:4</v>
          </cell>
          <cell r="D3870" t="str">
            <v>m2</v>
          </cell>
          <cell r="E3870">
            <v>1</v>
          </cell>
          <cell r="F3870">
            <v>642.94368448629859</v>
          </cell>
          <cell r="G3870">
            <v>642.94368448629859</v>
          </cell>
          <cell r="H3870">
            <v>44044</v>
          </cell>
        </row>
        <row r="3871">
          <cell r="B3871" t="str">
            <v>T1062</v>
          </cell>
          <cell r="C3871" t="str">
            <v>Enlucido Interior 1/8:1:3</v>
          </cell>
          <cell r="D3871" t="str">
            <v>m2</v>
          </cell>
          <cell r="E3871">
            <v>1</v>
          </cell>
          <cell r="F3871">
            <v>555.46954173896097</v>
          </cell>
          <cell r="G3871">
            <v>555.46954173896097</v>
          </cell>
          <cell r="H3871">
            <v>44044</v>
          </cell>
        </row>
        <row r="3872">
          <cell r="B3872" t="str">
            <v>T1111</v>
          </cell>
          <cell r="C3872" t="str">
            <v>Azotado Impermeable Y Jaharro Frat. Exterior</v>
          </cell>
          <cell r="D3872" t="str">
            <v>m2</v>
          </cell>
          <cell r="E3872">
            <v>1</v>
          </cell>
          <cell r="F3872">
            <v>925.91375211129855</v>
          </cell>
          <cell r="G3872">
            <v>925.91375211129855</v>
          </cell>
          <cell r="H3872">
            <v>44044</v>
          </cell>
        </row>
        <row r="3873">
          <cell r="B3873" t="str">
            <v>T1206</v>
          </cell>
          <cell r="C3873" t="str">
            <v>Azotado Hidrofugo Bajo Revestimiento Esp=1Cm</v>
          </cell>
          <cell r="D3873" t="str">
            <v>m2</v>
          </cell>
          <cell r="E3873">
            <v>1</v>
          </cell>
          <cell r="F3873">
            <v>298.64741953538959</v>
          </cell>
          <cell r="G3873">
            <v>298.64741953538959</v>
          </cell>
          <cell r="H3873">
            <v>44044</v>
          </cell>
        </row>
        <row r="3874">
          <cell r="B3874" t="str">
            <v>T1287</v>
          </cell>
          <cell r="C3874" t="str">
            <v>Revoque Completo Exterior En Medianeras</v>
          </cell>
          <cell r="D3874" t="str">
            <v>m2</v>
          </cell>
          <cell r="E3874">
            <v>1</v>
          </cell>
          <cell r="F3874">
            <v>1367.7022228420778</v>
          </cell>
          <cell r="G3874">
            <v>1367.7022228420778</v>
          </cell>
          <cell r="H3874">
            <v>44044</v>
          </cell>
        </row>
        <row r="3875">
          <cell r="B3875" t="str">
            <v>T1328</v>
          </cell>
          <cell r="C3875" t="str">
            <v>Azotado Impermeable En Exteriores</v>
          </cell>
          <cell r="D3875" t="str">
            <v>m2</v>
          </cell>
          <cell r="E3875">
            <v>1</v>
          </cell>
          <cell r="F3875">
            <v>700.56401996805198</v>
          </cell>
          <cell r="G3875">
            <v>700.56401996805198</v>
          </cell>
          <cell r="H3875">
            <v>44044</v>
          </cell>
        </row>
        <row r="3877">
          <cell r="A3877" t="str">
            <v>T1639</v>
          </cell>
          <cell r="C3877" t="str">
            <v>Colección De Análisis De Agua Fría Y Caliente</v>
          </cell>
          <cell r="D3877" t="str">
            <v>u</v>
          </cell>
          <cell r="G3877">
            <v>32438.345389906484</v>
          </cell>
          <cell r="H3877">
            <v>44044</v>
          </cell>
          <cell r="I3877" t="str">
            <v>23.1 AGUA FRIA Y CALIENTE</v>
          </cell>
        </row>
        <row r="3878">
          <cell r="B3878" t="str">
            <v>T1121</v>
          </cell>
          <cell r="C3878" t="str">
            <v>Agua Fria Y Caliente Baño Principal</v>
          </cell>
          <cell r="D3878" t="str">
            <v>u</v>
          </cell>
          <cell r="E3878">
            <v>1</v>
          </cell>
          <cell r="F3878">
            <v>17427.537019953241</v>
          </cell>
          <cell r="G3878">
            <v>17427.537019953241</v>
          </cell>
          <cell r="H3878">
            <v>44044</v>
          </cell>
        </row>
        <row r="3879">
          <cell r="B3879" t="str">
            <v>T1161</v>
          </cell>
          <cell r="C3879" t="str">
            <v>Agua Fria Y Caliente Cocina - Lavadero</v>
          </cell>
          <cell r="D3879" t="str">
            <v>u</v>
          </cell>
          <cell r="E3879">
            <v>1</v>
          </cell>
          <cell r="F3879">
            <v>8018.2139849766218</v>
          </cell>
          <cell r="G3879">
            <v>8018.2139849766218</v>
          </cell>
          <cell r="H3879">
            <v>44044</v>
          </cell>
        </row>
        <row r="3880">
          <cell r="B3880" t="str">
            <v>T1163</v>
          </cell>
          <cell r="C3880" t="str">
            <v>Agua Fria Y Caliente Toillete</v>
          </cell>
          <cell r="D3880" t="str">
            <v>u</v>
          </cell>
          <cell r="E3880">
            <v>1</v>
          </cell>
          <cell r="F3880">
            <v>6992.5943849766218</v>
          </cell>
          <cell r="G3880">
            <v>6992.5943849766218</v>
          </cell>
          <cell r="H3880">
            <v>44044</v>
          </cell>
        </row>
        <row r="3882">
          <cell r="A3882" t="str">
            <v>T1640</v>
          </cell>
          <cell r="C3882" t="str">
            <v>Agua Y Cloaca Para Baño Principal</v>
          </cell>
          <cell r="D3882" t="str">
            <v>u</v>
          </cell>
          <cell r="G3882">
            <v>26845.753351174018</v>
          </cell>
          <cell r="H3882">
            <v>44044</v>
          </cell>
          <cell r="I3882" t="str">
            <v>23 INSTALACIÓN SANITARIA</v>
          </cell>
        </row>
        <row r="3883">
          <cell r="B3883" t="str">
            <v>T1121</v>
          </cell>
          <cell r="C3883" t="str">
            <v>Agua Fria Y Caliente Baño Principal</v>
          </cell>
          <cell r="D3883" t="str">
            <v>u</v>
          </cell>
          <cell r="E3883">
            <v>1</v>
          </cell>
          <cell r="F3883">
            <v>17427.537019953241</v>
          </cell>
          <cell r="G3883">
            <v>17427.537019953241</v>
          </cell>
          <cell r="H3883">
            <v>44044</v>
          </cell>
        </row>
        <row r="3884">
          <cell r="B3884" t="str">
            <v>T1230</v>
          </cell>
          <cell r="C3884" t="str">
            <v xml:space="preserve">Desague Cloacal - Baño Principal </v>
          </cell>
          <cell r="D3884" t="str">
            <v>u</v>
          </cell>
          <cell r="E3884">
            <v>1</v>
          </cell>
          <cell r="F3884">
            <v>9418.2163312207776</v>
          </cell>
          <cell r="G3884">
            <v>9418.2163312207776</v>
          </cell>
          <cell r="H3884">
            <v>44044</v>
          </cell>
        </row>
        <row r="3886">
          <cell r="A3886" t="str">
            <v>T1641</v>
          </cell>
          <cell r="C3886" t="str">
            <v>Agua Y Cloaca Para Toillete</v>
          </cell>
          <cell r="D3886" t="str">
            <v>u</v>
          </cell>
          <cell r="G3886">
            <v>13220.426661209089</v>
          </cell>
          <cell r="H3886">
            <v>44044</v>
          </cell>
          <cell r="I3886" t="str">
            <v>23 INSTALACIÓN SANITARIA</v>
          </cell>
        </row>
        <row r="3887">
          <cell r="B3887" t="str">
            <v>T1163</v>
          </cell>
          <cell r="C3887" t="str">
            <v>Agua Fria Y Caliente Toillete</v>
          </cell>
          <cell r="D3887" t="str">
            <v>u</v>
          </cell>
          <cell r="E3887">
            <v>1</v>
          </cell>
          <cell r="F3887">
            <v>6992.5943849766218</v>
          </cell>
          <cell r="G3887">
            <v>6992.5943849766218</v>
          </cell>
          <cell r="H3887">
            <v>44044</v>
          </cell>
        </row>
        <row r="3888">
          <cell r="B3888" t="str">
            <v>T1212</v>
          </cell>
          <cell r="C3888" t="str">
            <v>Desague Cloacal - Toillete</v>
          </cell>
          <cell r="D3888" t="str">
            <v>u</v>
          </cell>
          <cell r="E3888">
            <v>1</v>
          </cell>
          <cell r="F3888">
            <v>6227.8322762324669</v>
          </cell>
          <cell r="G3888">
            <v>6227.8322762324669</v>
          </cell>
          <cell r="H3888">
            <v>44044</v>
          </cell>
        </row>
        <row r="3890">
          <cell r="A3890" t="str">
            <v>T1642</v>
          </cell>
          <cell r="C3890" t="str">
            <v>Agua Y Cloaca Para Cocina Lavadero</v>
          </cell>
          <cell r="D3890" t="str">
            <v>u</v>
          </cell>
          <cell r="G3890">
            <v>15776.079178953245</v>
          </cell>
          <cell r="H3890">
            <v>44044</v>
          </cell>
          <cell r="I3890" t="str">
            <v>23 INSTALACIÓN SANITARIA</v>
          </cell>
        </row>
        <row r="3891">
          <cell r="B3891" t="str">
            <v>T1161</v>
          </cell>
          <cell r="C3891" t="str">
            <v>Agua Fria Y Caliente Cocina - Lavadero</v>
          </cell>
          <cell r="D3891" t="str">
            <v>u</v>
          </cell>
          <cell r="E3891">
            <v>1</v>
          </cell>
          <cell r="F3891">
            <v>8018.2139849766218</v>
          </cell>
          <cell r="G3891">
            <v>8018.2139849766218</v>
          </cell>
          <cell r="H3891">
            <v>44044</v>
          </cell>
        </row>
        <row r="3892">
          <cell r="B3892" t="str">
            <v>T1211</v>
          </cell>
          <cell r="C3892" t="str">
            <v xml:space="preserve">Desague Cloacal - Cocina-Lavadero </v>
          </cell>
          <cell r="D3892" t="str">
            <v>u</v>
          </cell>
          <cell r="E3892">
            <v>1</v>
          </cell>
          <cell r="F3892">
            <v>7757.8651939766223</v>
          </cell>
          <cell r="G3892">
            <v>7757.8651939766223</v>
          </cell>
          <cell r="H3892">
            <v>44044</v>
          </cell>
        </row>
        <row r="3894">
          <cell r="A3894" t="str">
            <v>T1643</v>
          </cell>
          <cell r="C3894" t="str">
            <v>Trabajo De Mampostería Estimación Global</v>
          </cell>
          <cell r="D3894" t="str">
            <v>u</v>
          </cell>
          <cell r="G3894">
            <v>556555.44194933458</v>
          </cell>
          <cell r="H3894">
            <v>44044</v>
          </cell>
          <cell r="I3894" t="str">
            <v>80 MODELO</v>
          </cell>
        </row>
        <row r="3895">
          <cell r="B3895" t="str">
            <v>I1000</v>
          </cell>
          <cell r="C3895" t="str">
            <v>Cal Hidráulica En Polvo X 20 Kg</v>
          </cell>
          <cell r="D3895" t="str">
            <v>kg</v>
          </cell>
          <cell r="E3895">
            <v>780</v>
          </cell>
          <cell r="F3895">
            <v>14.049200000000001</v>
          </cell>
          <cell r="G3895">
            <v>10958.376</v>
          </cell>
          <cell r="H3895">
            <v>44044</v>
          </cell>
          <cell r="I3895" t="str">
            <v>6,34 m3 x 122 kg/m3 = 773 kg</v>
          </cell>
        </row>
        <row r="3896">
          <cell r="B3896" t="str">
            <v>I1001</v>
          </cell>
          <cell r="C3896" t="str">
            <v>Cemento Portland X 50 Kg</v>
          </cell>
          <cell r="D3896" t="str">
            <v>kg</v>
          </cell>
          <cell r="E3896">
            <v>750</v>
          </cell>
          <cell r="F3896">
            <v>10.3306</v>
          </cell>
          <cell r="G3896">
            <v>7747.9500000000007</v>
          </cell>
          <cell r="H3896">
            <v>44044</v>
          </cell>
          <cell r="I3896" t="str">
            <v>6,34 m3 x 81 kg/m3+ 0,51 m3 x 510 kg/m3 = 773 kg</v>
          </cell>
        </row>
        <row r="3897">
          <cell r="B3897" t="str">
            <v>I1002</v>
          </cell>
          <cell r="C3897" t="str">
            <v>Arena X M3 A Granel</v>
          </cell>
          <cell r="D3897" t="str">
            <v>m3</v>
          </cell>
          <cell r="E3897">
            <v>7</v>
          </cell>
          <cell r="F3897">
            <v>1446.2809999999999</v>
          </cell>
          <cell r="G3897">
            <v>10123.967000000001</v>
          </cell>
          <cell r="H3897">
            <v>44044</v>
          </cell>
          <cell r="I3897" t="str">
            <v>6,34 m3 x 0,51 m3 = 6,85 m3</v>
          </cell>
        </row>
        <row r="3898">
          <cell r="B3898" t="str">
            <v>I1003</v>
          </cell>
          <cell r="C3898" t="str">
            <v>Ladrillo Comun</v>
          </cell>
          <cell r="D3898" t="str">
            <v>u</v>
          </cell>
          <cell r="E3898">
            <v>8260</v>
          </cell>
          <cell r="F3898">
            <v>7.4379999999999997</v>
          </cell>
          <cell r="G3898">
            <v>61437.88</v>
          </cell>
          <cell r="H3898">
            <v>44044</v>
          </cell>
          <cell r="I3898" t="str">
            <v>Computo: 8259</v>
          </cell>
        </row>
        <row r="3899">
          <cell r="B3899" t="str">
            <v>I1006</v>
          </cell>
          <cell r="C3899" t="str">
            <v>Ladrillo Hueco 8X18X33</v>
          </cell>
          <cell r="D3899" t="str">
            <v>u</v>
          </cell>
          <cell r="E3899">
            <v>2000</v>
          </cell>
          <cell r="F3899">
            <v>23.2562</v>
          </cell>
          <cell r="G3899">
            <v>46512.4</v>
          </cell>
          <cell r="H3899">
            <v>44044</v>
          </cell>
          <cell r="I3899" t="str">
            <v>Computo: 1953</v>
          </cell>
        </row>
        <row r="3900">
          <cell r="B3900" t="str">
            <v>I1021</v>
          </cell>
          <cell r="C3900" t="str">
            <v>Ladrillo Hueco 18X18X33</v>
          </cell>
          <cell r="D3900" t="str">
            <v>u</v>
          </cell>
          <cell r="E3900">
            <v>800</v>
          </cell>
          <cell r="F3900">
            <v>22.071000000000002</v>
          </cell>
          <cell r="G3900">
            <v>17656.800000000003</v>
          </cell>
          <cell r="H3900">
            <v>44044</v>
          </cell>
          <cell r="I3900" t="str">
            <v>Computo: 778</v>
          </cell>
        </row>
        <row r="3901">
          <cell r="B3901" t="str">
            <v>I1010</v>
          </cell>
          <cell r="C3901" t="str">
            <v>Acero  Adn420 Diam 6 Mm</v>
          </cell>
          <cell r="D3901" t="str">
            <v>ton</v>
          </cell>
          <cell r="E3901">
            <v>1.584E-2</v>
          </cell>
          <cell r="F3901">
            <v>77383.858399999997</v>
          </cell>
          <cell r="G3901">
            <v>1225.7603170559998</v>
          </cell>
          <cell r="H3901">
            <v>44044</v>
          </cell>
          <cell r="I3901" t="str">
            <v>6 barras</v>
          </cell>
        </row>
        <row r="3902">
          <cell r="B3902" t="str">
            <v>T1996</v>
          </cell>
          <cell r="C3902" t="str">
            <v>Cuadrilla De Albañilería (8 Oficiales Y 6 Ayudantes)</v>
          </cell>
          <cell r="D3902" t="str">
            <v>día</v>
          </cell>
          <cell r="E3902">
            <v>7</v>
          </cell>
          <cell r="F3902">
            <v>56716.749464935056</v>
          </cell>
          <cell r="G3902">
            <v>397017.2462545454</v>
          </cell>
          <cell r="H3902">
            <v>44044</v>
          </cell>
        </row>
        <row r="3903">
          <cell r="B3903" t="str">
            <v>I1014</v>
          </cell>
          <cell r="C3903" t="str">
            <v>Alambre Negro Recocido N 16</v>
          </cell>
          <cell r="D3903" t="str">
            <v>kg</v>
          </cell>
          <cell r="E3903">
            <v>4</v>
          </cell>
          <cell r="F3903">
            <v>260.3306</v>
          </cell>
          <cell r="G3903">
            <v>1041.3224</v>
          </cell>
          <cell r="H3903">
            <v>44044</v>
          </cell>
        </row>
        <row r="3904">
          <cell r="B3904" t="str">
            <v>I1015</v>
          </cell>
          <cell r="C3904" t="str">
            <v>Clavos De 2"</v>
          </cell>
          <cell r="D3904" t="str">
            <v>kg</v>
          </cell>
          <cell r="E3904">
            <v>4</v>
          </cell>
          <cell r="F3904">
            <v>170.24789999999999</v>
          </cell>
          <cell r="G3904">
            <v>680.99159999999995</v>
          </cell>
          <cell r="H3904">
            <v>44044</v>
          </cell>
        </row>
        <row r="3905">
          <cell r="B3905" t="str">
            <v>T1997</v>
          </cell>
          <cell r="C3905" t="str">
            <v>Amortización De Herramientas Para Albañilería</v>
          </cell>
          <cell r="D3905" t="str">
            <v>hs</v>
          </cell>
          <cell r="E3905">
            <v>56</v>
          </cell>
          <cell r="F3905">
            <v>38.441935316666658</v>
          </cell>
          <cell r="G3905">
            <v>2152.7483777333327</v>
          </cell>
          <cell r="H3905">
            <v>44044</v>
          </cell>
          <cell r="I3905" t="str">
            <v>amortización</v>
          </cell>
        </row>
        <row r="3907">
          <cell r="A3907" t="str">
            <v>T1644</v>
          </cell>
          <cell r="C3907" t="str">
            <v>Terminaciones Tp Curso De Cyp</v>
          </cell>
          <cell r="D3907" t="str">
            <v>u</v>
          </cell>
          <cell r="G3907">
            <v>2381007.1803913158</v>
          </cell>
          <cell r="H3907">
            <v>42948</v>
          </cell>
          <cell r="I3907" t="str">
            <v>80 MODELO</v>
          </cell>
        </row>
        <row r="3908">
          <cell r="B3908" t="str">
            <v>T1590</v>
          </cell>
          <cell r="C3908" t="str">
            <v>Contrapiso Alivianado Esp. 5 Cm</v>
          </cell>
          <cell r="D3908" t="str">
            <v>m2</v>
          </cell>
          <cell r="E3908">
            <v>10</v>
          </cell>
          <cell r="F3908">
            <v>743.28016663116875</v>
          </cell>
          <cell r="G3908">
            <v>7432.8016663116878</v>
          </cell>
          <cell r="H3908">
            <v>44044</v>
          </cell>
        </row>
        <row r="3909">
          <cell r="B3909" t="str">
            <v>T1591</v>
          </cell>
          <cell r="C3909" t="str">
            <v>Contrapiso Alivianado Esp. 8 Cm</v>
          </cell>
          <cell r="D3909" t="str">
            <v>m2</v>
          </cell>
          <cell r="E3909">
            <v>140</v>
          </cell>
          <cell r="F3909">
            <v>1048.7800570389609</v>
          </cell>
          <cell r="G3909">
            <v>146829.20798545453</v>
          </cell>
          <cell r="H3909">
            <v>44044</v>
          </cell>
        </row>
        <row r="3910">
          <cell r="B3910" t="str">
            <v>T1071</v>
          </cell>
          <cell r="C3910" t="str">
            <v>Carpeta De Cemento Impermeable 1:3 + Hidrófugo</v>
          </cell>
          <cell r="D3910" t="str">
            <v>m2</v>
          </cell>
          <cell r="E3910">
            <v>36</v>
          </cell>
          <cell r="F3910">
            <v>755.87820499285704</v>
          </cell>
          <cell r="G3910">
            <v>27211.615379742852</v>
          </cell>
          <cell r="H3910">
            <v>44044</v>
          </cell>
        </row>
        <row r="3911">
          <cell r="B3911" t="str">
            <v>T1072</v>
          </cell>
          <cell r="C3911" t="str">
            <v>Carpeta De Cal Reforzada 1/4:1:4</v>
          </cell>
          <cell r="D3911" t="str">
            <v>m2</v>
          </cell>
          <cell r="E3911">
            <v>112</v>
          </cell>
          <cell r="F3911">
            <v>644.97616713896093</v>
          </cell>
          <cell r="G3911">
            <v>72237.33071956363</v>
          </cell>
          <cell r="H3911">
            <v>44044</v>
          </cell>
        </row>
        <row r="3912">
          <cell r="B3912" t="str">
            <v>T1508</v>
          </cell>
          <cell r="C3912" t="str">
            <v>Piso De Porcellanatto 60 X 60</v>
          </cell>
          <cell r="D3912" t="str">
            <v>m2</v>
          </cell>
          <cell r="E3912">
            <v>94</v>
          </cell>
          <cell r="F3912">
            <v>1685.8194188415587</v>
          </cell>
          <cell r="G3912">
            <v>158467.02537110652</v>
          </cell>
          <cell r="H3912">
            <v>44044</v>
          </cell>
        </row>
        <row r="3913">
          <cell r="B3913" t="str">
            <v>T1292</v>
          </cell>
          <cell r="C3913" t="str">
            <v>Piso Cerámico Con Junta Tomada</v>
          </cell>
          <cell r="D3913" t="str">
            <v>m2</v>
          </cell>
          <cell r="E3913">
            <v>10</v>
          </cell>
          <cell r="F3913">
            <v>1691.8563130311686</v>
          </cell>
          <cell r="G3913">
            <v>16918.563130311686</v>
          </cell>
          <cell r="H3913">
            <v>44044</v>
          </cell>
        </row>
        <row r="3914">
          <cell r="B3914" t="str">
            <v>T1084</v>
          </cell>
          <cell r="C3914" t="str">
            <v>Piso Cemento Alisado</v>
          </cell>
          <cell r="D3914" t="str">
            <v>m2</v>
          </cell>
          <cell r="E3914">
            <v>14</v>
          </cell>
          <cell r="F3914">
            <v>738.73302034155836</v>
          </cell>
          <cell r="G3914">
            <v>10342.262284781817</v>
          </cell>
          <cell r="H3914">
            <v>44044</v>
          </cell>
        </row>
        <row r="3915">
          <cell r="B3915" t="str">
            <v>T1335</v>
          </cell>
          <cell r="C3915" t="str">
            <v>Piso Vinilico Simil Madera. Easy Clip. Roble Claro. Lvt. 5.5Mm</v>
          </cell>
          <cell r="D3915" t="str">
            <v>m2</v>
          </cell>
          <cell r="E3915">
            <v>42</v>
          </cell>
          <cell r="F3915">
            <v>805.97537402597391</v>
          </cell>
          <cell r="G3915">
            <v>33850.965709090902</v>
          </cell>
          <cell r="H3915">
            <v>44044</v>
          </cell>
        </row>
        <row r="3916">
          <cell r="B3916" t="str">
            <v>T1147</v>
          </cell>
          <cell r="C3916" t="str">
            <v>Perfil L 2X1/8 En Escalon</v>
          </cell>
          <cell r="D3916" t="str">
            <v>ml</v>
          </cell>
          <cell r="E3916">
            <v>19</v>
          </cell>
          <cell r="F3916">
            <v>571.27457703896096</v>
          </cell>
          <cell r="G3916">
            <v>10854.216963740259</v>
          </cell>
          <cell r="H3916">
            <v>42948</v>
          </cell>
        </row>
        <row r="3917">
          <cell r="B3917" t="str">
            <v>T1089</v>
          </cell>
          <cell r="C3917" t="str">
            <v>Zocalo Cerámico 10 X 20</v>
          </cell>
          <cell r="D3917" t="str">
            <v>ml</v>
          </cell>
          <cell r="E3917">
            <v>9</v>
          </cell>
          <cell r="F3917">
            <v>209.04681500415583</v>
          </cell>
          <cell r="G3917">
            <v>1881.4213350374025</v>
          </cell>
          <cell r="H3917">
            <v>42948</v>
          </cell>
        </row>
        <row r="3918">
          <cell r="B3918" t="str">
            <v>T1090</v>
          </cell>
          <cell r="C3918" t="str">
            <v>Zocalo De Cemento</v>
          </cell>
          <cell r="D3918" t="str">
            <v>ml</v>
          </cell>
          <cell r="E3918">
            <v>3.8</v>
          </cell>
          <cell r="F3918">
            <v>522.03378018896092</v>
          </cell>
          <cell r="G3918">
            <v>1983.7283647180514</v>
          </cell>
          <cell r="H3918">
            <v>44044</v>
          </cell>
        </row>
        <row r="3919">
          <cell r="B3919" t="str">
            <v>T1088</v>
          </cell>
          <cell r="C3919" t="str">
            <v>Zocalo De Madera</v>
          </cell>
          <cell r="D3919" t="str">
            <v>m3</v>
          </cell>
          <cell r="E3919">
            <v>35</v>
          </cell>
          <cell r="F3919">
            <v>195.79804540779222</v>
          </cell>
          <cell r="G3919">
            <v>6852.9315892727273</v>
          </cell>
          <cell r="H3919">
            <v>44044</v>
          </cell>
        </row>
        <row r="3920">
          <cell r="B3920" t="str">
            <v>T1645</v>
          </cell>
          <cell r="C3920" t="str">
            <v>Zócalo De Porcellanatto</v>
          </cell>
          <cell r="D3920" t="str">
            <v>ml</v>
          </cell>
          <cell r="E3920">
            <v>94</v>
          </cell>
          <cell r="F3920">
            <v>230.12949000415583</v>
          </cell>
          <cell r="G3920">
            <v>21632.172060390647</v>
          </cell>
          <cell r="H3920">
            <v>44044</v>
          </cell>
        </row>
        <row r="3921">
          <cell r="B3921" t="str">
            <v>T1093</v>
          </cell>
          <cell r="C3921" t="str">
            <v>Cielorraso Aplicado A La Cal</v>
          </cell>
          <cell r="D3921" t="str">
            <v>m2</v>
          </cell>
          <cell r="E3921">
            <v>26</v>
          </cell>
          <cell r="F3921">
            <v>719.46708748355832</v>
          </cell>
          <cell r="G3921">
            <v>18706.144274572514</v>
          </cell>
          <cell r="H3921">
            <v>44044</v>
          </cell>
        </row>
        <row r="3922">
          <cell r="B3922" t="str">
            <v>T1092</v>
          </cell>
          <cell r="C3922" t="str">
            <v>Cielorraso Suspendido Durlock Placa Normal 9.5 Mm (Mat + Mo)</v>
          </cell>
          <cell r="D3922" t="str">
            <v>m2</v>
          </cell>
          <cell r="E3922">
            <v>21</v>
          </cell>
          <cell r="F3922">
            <v>1426.1197175541856</v>
          </cell>
          <cell r="G3922">
            <v>29948.514068637898</v>
          </cell>
          <cell r="H3922">
            <v>44044</v>
          </cell>
        </row>
        <row r="3923">
          <cell r="B3923" t="str">
            <v>T1593</v>
          </cell>
          <cell r="C3923" t="str">
            <v>Cielorraso Aplicado De Yeso</v>
          </cell>
          <cell r="D3923" t="str">
            <v>m2</v>
          </cell>
          <cell r="E3923">
            <v>112</v>
          </cell>
          <cell r="F3923">
            <v>594.05409616116879</v>
          </cell>
          <cell r="G3923">
            <v>66534.058770050906</v>
          </cell>
          <cell r="H3923">
            <v>44044</v>
          </cell>
        </row>
        <row r="3924">
          <cell r="B3924" t="str">
            <v>T1587</v>
          </cell>
          <cell r="C3924" t="str">
            <v>Grueso A La Cal Y Fino De Yeso</v>
          </cell>
          <cell r="D3924" t="str">
            <v>m2</v>
          </cell>
          <cell r="E3924">
            <v>450</v>
          </cell>
          <cell r="F3924">
            <v>1197.4785988724675</v>
          </cell>
          <cell r="G3924">
            <v>538865.36949261033</v>
          </cell>
          <cell r="H3924">
            <v>44044</v>
          </cell>
        </row>
        <row r="3925">
          <cell r="B3925" t="str">
            <v>T1359</v>
          </cell>
          <cell r="C3925" t="str">
            <v>Grueso Y Fino A La Cal Al Fieltro Interior</v>
          </cell>
          <cell r="D3925" t="str">
            <v>m2</v>
          </cell>
          <cell r="E3925">
            <v>38</v>
          </cell>
          <cell r="F3925">
            <v>1198.4132262252597</v>
          </cell>
          <cell r="G3925">
            <v>45539.702596559866</v>
          </cell>
          <cell r="H3925">
            <v>44044</v>
          </cell>
        </row>
        <row r="3926">
          <cell r="B3926" t="str">
            <v>T1206</v>
          </cell>
          <cell r="C3926" t="str">
            <v>Azotado Hidrofugo Bajo Revestimiento Esp=1Cm</v>
          </cell>
          <cell r="D3926" t="str">
            <v>m2</v>
          </cell>
          <cell r="E3926">
            <v>96</v>
          </cell>
          <cell r="F3926">
            <v>298.64741953538959</v>
          </cell>
          <cell r="G3926">
            <v>28670.152275397399</v>
          </cell>
          <cell r="H3926">
            <v>44044</v>
          </cell>
        </row>
        <row r="3927">
          <cell r="B3927" t="str">
            <v>T1588</v>
          </cell>
          <cell r="C3927" t="str">
            <v>Revoque Grueso Interior Peinado</v>
          </cell>
          <cell r="D3927" t="str">
            <v>m2</v>
          </cell>
          <cell r="E3927">
            <v>96</v>
          </cell>
          <cell r="F3927">
            <v>603.4245027112986</v>
          </cell>
          <cell r="G3927">
            <v>57928.752260284666</v>
          </cell>
          <cell r="H3927">
            <v>44044</v>
          </cell>
        </row>
        <row r="3928">
          <cell r="B3928" t="str">
            <v>T1108</v>
          </cell>
          <cell r="C3928" t="str">
            <v>Revestimiento De Ceramica Esmaltada 20X20 1º Calidad</v>
          </cell>
          <cell r="D3928" t="str">
            <v>m2</v>
          </cell>
          <cell r="E3928">
            <v>96</v>
          </cell>
          <cell r="F3928">
            <v>1801.0639307800866</v>
          </cell>
          <cell r="G3928">
            <v>172902.13735488831</v>
          </cell>
          <cell r="H3928">
            <v>44044</v>
          </cell>
        </row>
        <row r="3929">
          <cell r="B3929" t="str">
            <v>T1646</v>
          </cell>
          <cell r="C3929" t="str">
            <v>Faja De Yeso</v>
          </cell>
          <cell r="D3929" t="str">
            <v>m2</v>
          </cell>
          <cell r="E3929">
            <v>51</v>
          </cell>
          <cell r="F3929">
            <v>684.3020299111688</v>
          </cell>
          <cell r="G3929">
            <v>34899.403525469606</v>
          </cell>
          <cell r="H3929">
            <v>44044</v>
          </cell>
        </row>
        <row r="3930">
          <cell r="B3930" t="str">
            <v>T1589</v>
          </cell>
          <cell r="C3930" t="str">
            <v>Buñas En Yesería</v>
          </cell>
          <cell r="D3930" t="str">
            <v>ml</v>
          </cell>
          <cell r="E3930">
            <v>150</v>
          </cell>
          <cell r="F3930">
            <v>551.65740491116878</v>
          </cell>
          <cell r="G3930">
            <v>82748.610736675313</v>
          </cell>
          <cell r="H3930">
            <v>44044</v>
          </cell>
        </row>
        <row r="3931">
          <cell r="B3931" t="str">
            <v>T1098</v>
          </cell>
          <cell r="C3931" t="str">
            <v>Aristas En General</v>
          </cell>
          <cell r="D3931" t="str">
            <v>ml</v>
          </cell>
          <cell r="E3931">
            <v>105</v>
          </cell>
          <cell r="F3931">
            <v>684.3020299111688</v>
          </cell>
          <cell r="G3931">
            <v>71851.713140672728</v>
          </cell>
          <cell r="H3931">
            <v>44044</v>
          </cell>
        </row>
        <row r="3932">
          <cell r="B3932" t="str">
            <v>T1510</v>
          </cell>
          <cell r="C3932" t="str">
            <v>Pintura De Muros Interiores Al Látex, Enduido Y Lijado (2 Manos) Y Látex (3 Manos)</v>
          </cell>
          <cell r="D3932" t="str">
            <v>m2</v>
          </cell>
          <cell r="E3932">
            <v>426</v>
          </cell>
          <cell r="F3932">
            <v>1344.6010512886</v>
          </cell>
          <cell r="G3932">
            <v>572800.04784894362</v>
          </cell>
          <cell r="H3932">
            <v>44044</v>
          </cell>
        </row>
        <row r="3933">
          <cell r="B3933" t="str">
            <v>T1613</v>
          </cell>
          <cell r="C3933" t="str">
            <v>Pintura Al Latex En Cielorrasos De Yeso Nuevos 3 Manos (Mat+Mo)</v>
          </cell>
          <cell r="D3933" t="str">
            <v>m2</v>
          </cell>
          <cell r="E3933">
            <v>160</v>
          </cell>
          <cell r="F3933">
            <v>894.48957179393938</v>
          </cell>
          <cell r="G3933">
            <v>143118.33148703031</v>
          </cell>
          <cell r="H3933">
            <v>44044</v>
          </cell>
        </row>
        <row r="3935">
          <cell r="A3935" t="str">
            <v>T1645</v>
          </cell>
          <cell r="C3935" t="str">
            <v>Zócalo De Porcellanatto</v>
          </cell>
          <cell r="D3935" t="str">
            <v>ml</v>
          </cell>
          <cell r="G3935">
            <v>230.12949000415583</v>
          </cell>
          <cell r="H3935">
            <v>44044</v>
          </cell>
          <cell r="I3935" t="str">
            <v>12 ZOCALOS</v>
          </cell>
        </row>
        <row r="3936">
          <cell r="B3936" t="str">
            <v>I1768</v>
          </cell>
          <cell r="C3936" t="str">
            <v>Zocalo De Porcellanatto</v>
          </cell>
          <cell r="D3936" t="str">
            <v>ml</v>
          </cell>
          <cell r="E3936">
            <v>1.05</v>
          </cell>
          <cell r="F3936">
            <v>61.983499999999999</v>
          </cell>
          <cell r="G3936">
            <v>65.082675000000009</v>
          </cell>
          <cell r="H3936">
            <v>44044</v>
          </cell>
        </row>
        <row r="3937">
          <cell r="B3937" t="str">
            <v>I1040</v>
          </cell>
          <cell r="C3937" t="str">
            <v>Klaukol Impermeable Fluido X 30Kg</v>
          </cell>
          <cell r="D3937" t="str">
            <v>bolsa</v>
          </cell>
          <cell r="E3937">
            <v>0.08</v>
          </cell>
          <cell r="F3937">
            <v>593.38840000000005</v>
          </cell>
          <cell r="G3937">
            <v>47.471072000000007</v>
          </cell>
          <cell r="H3937">
            <v>44044</v>
          </cell>
        </row>
        <row r="3938">
          <cell r="B3938" t="str">
            <v>I1041</v>
          </cell>
          <cell r="C3938" t="str">
            <v>Klaukol Pastina Mercurio X 5 Kg.</v>
          </cell>
          <cell r="D3938" t="str">
            <v>bolsa</v>
          </cell>
          <cell r="E3938">
            <v>0.05</v>
          </cell>
          <cell r="F3938">
            <v>505.7851</v>
          </cell>
          <cell r="G3938">
            <v>25.289255000000001</v>
          </cell>
          <cell r="H3938">
            <v>44044</v>
          </cell>
        </row>
        <row r="3939">
          <cell r="B3939" t="str">
            <v>I1004</v>
          </cell>
          <cell r="C3939" t="str">
            <v>Oficial</v>
          </cell>
          <cell r="D3939" t="str">
            <v>hs</v>
          </cell>
          <cell r="E3939">
            <v>0.12</v>
          </cell>
          <cell r="F3939">
            <v>534.76377932467528</v>
          </cell>
          <cell r="G3939">
            <v>64.171653518961037</v>
          </cell>
          <cell r="H3939">
            <v>44044</v>
          </cell>
        </row>
        <row r="3940">
          <cell r="B3940" t="str">
            <v>I1005</v>
          </cell>
          <cell r="C3940" t="str">
            <v>Ayudante</v>
          </cell>
          <cell r="D3940" t="str">
            <v>hs</v>
          </cell>
          <cell r="E3940">
            <v>0.06</v>
          </cell>
          <cell r="F3940">
            <v>468.58057475324659</v>
          </cell>
          <cell r="G3940">
            <v>28.114834485194795</v>
          </cell>
          <cell r="H3940">
            <v>44044</v>
          </cell>
        </row>
        <row r="3942">
          <cell r="A3942" t="str">
            <v>T1646</v>
          </cell>
          <cell r="C3942" t="str">
            <v>Faja De Yeso</v>
          </cell>
          <cell r="D3942" t="str">
            <v>m2</v>
          </cell>
          <cell r="G3942">
            <v>684.3020299111688</v>
          </cell>
          <cell r="H3942">
            <v>44044</v>
          </cell>
          <cell r="I3942" t="str">
            <v>15 YESERIA</v>
          </cell>
        </row>
        <row r="3943">
          <cell r="B3943" t="str">
            <v>T1097</v>
          </cell>
          <cell r="C3943" t="str">
            <v>Enlucido De Yeso Manual En Muros E=4Mm</v>
          </cell>
          <cell r="D3943" t="str">
            <v>m2</v>
          </cell>
          <cell r="E3943">
            <v>1</v>
          </cell>
          <cell r="F3943">
            <v>684.3020299111688</v>
          </cell>
          <cell r="G3943">
            <v>684.3020299111688</v>
          </cell>
          <cell r="H3943">
            <v>44044</v>
          </cell>
        </row>
        <row r="3945">
          <cell r="A3945" t="str">
            <v>T1647</v>
          </cell>
          <cell r="C3945" t="str">
            <v>Baño Principal, Agua, Cloaca, Artefactos Y Griferías</v>
          </cell>
          <cell r="D3945" t="str">
            <v>u</v>
          </cell>
          <cell r="G3945">
            <v>87123.031653488812</v>
          </cell>
          <cell r="H3945">
            <v>44044</v>
          </cell>
          <cell r="I3945" t="str">
            <v>80 MODELO</v>
          </cell>
        </row>
        <row r="3946">
          <cell r="B3946" t="str">
            <v>T1640</v>
          </cell>
          <cell r="C3946" t="str">
            <v>Agua Y Cloaca Para Baño Principal</v>
          </cell>
          <cell r="D3946" t="str">
            <v>u</v>
          </cell>
          <cell r="E3946">
            <v>1</v>
          </cell>
          <cell r="F3946">
            <v>26845.753351174018</v>
          </cell>
          <cell r="G3946">
            <v>26845.753351174018</v>
          </cell>
          <cell r="H3946">
            <v>44044</v>
          </cell>
        </row>
        <row r="3947">
          <cell r="B3947" t="str">
            <v>I1216</v>
          </cell>
          <cell r="C3947" t="str">
            <v>Ferrum Inodoro Largo Andino Blanco Ialm</v>
          </cell>
          <cell r="D3947" t="str">
            <v>u</v>
          </cell>
          <cell r="E3947">
            <v>1</v>
          </cell>
          <cell r="F3947">
            <v>4937.5784999999996</v>
          </cell>
          <cell r="G3947">
            <v>4937.5784999999996</v>
          </cell>
          <cell r="H3947">
            <v>44044</v>
          </cell>
        </row>
        <row r="3948">
          <cell r="B3948" t="str">
            <v>I1234</v>
          </cell>
          <cell r="C3948" t="str">
            <v>Asiento P/Inodoro Blanco Tigre</v>
          </cell>
          <cell r="D3948" t="str">
            <v>u</v>
          </cell>
          <cell r="E3948">
            <v>1</v>
          </cell>
          <cell r="F3948">
            <v>3004.1322</v>
          </cell>
          <cell r="G3948">
            <v>3004.1322</v>
          </cell>
          <cell r="H3948">
            <v>44044</v>
          </cell>
        </row>
        <row r="3949">
          <cell r="B3949" t="str">
            <v>I1217</v>
          </cell>
          <cell r="C3949" t="str">
            <v>Ferrum Bidet Andina 1Ag.Blanco Bea1B</v>
          </cell>
          <cell r="D3949" t="str">
            <v>u</v>
          </cell>
          <cell r="E3949">
            <v>1</v>
          </cell>
          <cell r="F3949">
            <v>3487.3058000000001</v>
          </cell>
          <cell r="G3949">
            <v>3487.3058000000001</v>
          </cell>
          <cell r="H3949">
            <v>44044</v>
          </cell>
        </row>
        <row r="3950">
          <cell r="B3950" t="str">
            <v>I1218</v>
          </cell>
          <cell r="C3950" t="str">
            <v>Lavatorio + Columna Blanco Ferrum Andina</v>
          </cell>
          <cell r="D3950" t="str">
            <v>u</v>
          </cell>
          <cell r="E3950">
            <v>1</v>
          </cell>
          <cell r="F3950">
            <v>4763.1900999999998</v>
          </cell>
          <cell r="G3950">
            <v>4763.1900999999998</v>
          </cell>
          <cell r="H3950">
            <v>44044</v>
          </cell>
        </row>
        <row r="3951">
          <cell r="B3951" t="str">
            <v>I1219</v>
          </cell>
          <cell r="C3951" t="str">
            <v>Bañera De Chapa 1.40X0.70X0.36 Blanca Bo14C</v>
          </cell>
          <cell r="D3951" t="str">
            <v>u</v>
          </cell>
          <cell r="E3951">
            <v>1</v>
          </cell>
          <cell r="F3951">
            <v>12352.9174</v>
          </cell>
          <cell r="G3951">
            <v>12352.9174</v>
          </cell>
          <cell r="H3951">
            <v>44044</v>
          </cell>
        </row>
        <row r="3952">
          <cell r="B3952" t="str">
            <v>I1236</v>
          </cell>
          <cell r="C3952" t="str">
            <v>Sopapa Bañera A Codo 40Mm (4099) Bce.Pulida</v>
          </cell>
          <cell r="D3952" t="str">
            <v>u</v>
          </cell>
          <cell r="E3952">
            <v>1</v>
          </cell>
          <cell r="F3952">
            <v>1430.5785000000001</v>
          </cell>
          <cell r="G3952">
            <v>1430.5785000000001</v>
          </cell>
          <cell r="H3952">
            <v>44044</v>
          </cell>
        </row>
        <row r="3953">
          <cell r="B3953" t="str">
            <v>I1390</v>
          </cell>
          <cell r="C3953" t="str">
            <v>Grifería Fv Pampa Lavatorio Bidet Ducha Baño Cromo Completo</v>
          </cell>
          <cell r="D3953" t="str">
            <v>un</v>
          </cell>
          <cell r="E3953">
            <v>1</v>
          </cell>
          <cell r="F3953">
            <v>15504.1322</v>
          </cell>
          <cell r="G3953">
            <v>15504.1322</v>
          </cell>
          <cell r="H3953">
            <v>44044</v>
          </cell>
        </row>
        <row r="3954">
          <cell r="B3954" t="str">
            <v>T1196</v>
          </cell>
          <cell r="C3954" t="str">
            <v>Colocacion De Inodoro (Mo)</v>
          </cell>
          <cell r="D3954" t="str">
            <v>u</v>
          </cell>
          <cell r="E3954">
            <v>1</v>
          </cell>
          <cell r="F3954">
            <v>2128.2607193662334</v>
          </cell>
          <cell r="G3954">
            <v>2128.2607193662334</v>
          </cell>
          <cell r="H3954">
            <v>44044</v>
          </cell>
        </row>
        <row r="3955">
          <cell r="B3955" t="str">
            <v>T1197</v>
          </cell>
          <cell r="C3955" t="str">
            <v>Colocacion De Bidet (Mo)</v>
          </cell>
          <cell r="D3955" t="str">
            <v>u</v>
          </cell>
          <cell r="E3955">
            <v>1</v>
          </cell>
          <cell r="F3955">
            <v>2128.2607193662334</v>
          </cell>
          <cell r="G3955">
            <v>2128.2607193662334</v>
          </cell>
          <cell r="H3955">
            <v>44044</v>
          </cell>
        </row>
        <row r="3956">
          <cell r="B3956" t="str">
            <v>T1198</v>
          </cell>
          <cell r="C3956" t="str">
            <v>Colocación De Lavatorio De Colgar (Mo)</v>
          </cell>
          <cell r="D3956" t="str">
            <v>u</v>
          </cell>
          <cell r="E3956">
            <v>1</v>
          </cell>
          <cell r="F3956">
            <v>1147.1515369953245</v>
          </cell>
          <cell r="G3956">
            <v>1147.1515369953245</v>
          </cell>
          <cell r="H3956">
            <v>44044</v>
          </cell>
        </row>
        <row r="3957">
          <cell r="B3957" t="str">
            <v>T1199</v>
          </cell>
          <cell r="C3957" t="str">
            <v>Colocacion De Bañera (Mo)</v>
          </cell>
          <cell r="D3957" t="str">
            <v>u</v>
          </cell>
          <cell r="E3957">
            <v>1</v>
          </cell>
          <cell r="F3957">
            <v>3086.6401684883108</v>
          </cell>
          <cell r="G3957">
            <v>3086.6401684883108</v>
          </cell>
          <cell r="H3957">
            <v>44044</v>
          </cell>
        </row>
        <row r="3958">
          <cell r="B3958" t="str">
            <v>T1200</v>
          </cell>
          <cell r="C3958" t="str">
            <v>Griferia - Para Lavatorio O Pileta De Cocina (Mo)</v>
          </cell>
          <cell r="D3958" t="str">
            <v>u</v>
          </cell>
          <cell r="E3958">
            <v>1</v>
          </cell>
          <cell r="F3958">
            <v>1401.5845462441555</v>
          </cell>
          <cell r="G3958">
            <v>1401.5845462441555</v>
          </cell>
          <cell r="H3958">
            <v>44044</v>
          </cell>
        </row>
        <row r="3959">
          <cell r="B3959" t="str">
            <v>T1201</v>
          </cell>
          <cell r="C3959" t="str">
            <v>Griferia - Para Bidet (Mo)</v>
          </cell>
          <cell r="D3959" t="str">
            <v>u</v>
          </cell>
          <cell r="E3959">
            <v>1</v>
          </cell>
          <cell r="F3959">
            <v>2803.169092488311</v>
          </cell>
          <cell r="G3959">
            <v>2803.169092488311</v>
          </cell>
          <cell r="H3959">
            <v>44044</v>
          </cell>
        </row>
        <row r="3960">
          <cell r="B3960" t="str">
            <v>T1202</v>
          </cell>
          <cell r="C3960" t="str">
            <v>Griferia - Para Ducha (Mo)</v>
          </cell>
          <cell r="D3960" t="str">
            <v>u</v>
          </cell>
          <cell r="E3960">
            <v>1</v>
          </cell>
          <cell r="F3960">
            <v>2102.3768193662336</v>
          </cell>
          <cell r="G3960">
            <v>2102.3768193662336</v>
          </cell>
          <cell r="H3960">
            <v>44044</v>
          </cell>
        </row>
        <row r="3962">
          <cell r="A3962" t="str">
            <v>T1648</v>
          </cell>
          <cell r="C3962" t="str">
            <v>Cocina, Agua, Cloaca Y Grifería</v>
          </cell>
          <cell r="D3962" t="str">
            <v>u</v>
          </cell>
          <cell r="G3962">
            <v>23670.953025197399</v>
          </cell>
          <cell r="H3962">
            <v>44044</v>
          </cell>
          <cell r="I3962" t="str">
            <v>80 MODELO</v>
          </cell>
        </row>
        <row r="3963">
          <cell r="B3963" t="str">
            <v>T1200</v>
          </cell>
          <cell r="C3963" t="str">
            <v>Griferia - Para Lavatorio O Pileta De Cocina (Mo)</v>
          </cell>
          <cell r="D3963" t="str">
            <v>u</v>
          </cell>
          <cell r="E3963">
            <v>1</v>
          </cell>
          <cell r="F3963">
            <v>1401.5845462441555</v>
          </cell>
          <cell r="G3963">
            <v>1401.5845462441555</v>
          </cell>
          <cell r="H3963">
            <v>44044</v>
          </cell>
        </row>
        <row r="3964">
          <cell r="B3964" t="str">
            <v>I1590</v>
          </cell>
          <cell r="C3964" t="str">
            <v>Griferías Monocomando  En Piletas De Cocina</v>
          </cell>
          <cell r="D3964" t="str">
            <v>u</v>
          </cell>
          <cell r="E3964">
            <v>1</v>
          </cell>
          <cell r="F3964">
            <v>6493.2893000000004</v>
          </cell>
          <cell r="G3964">
            <v>6493.2893000000004</v>
          </cell>
          <cell r="H3964">
            <v>44044</v>
          </cell>
        </row>
        <row r="3965">
          <cell r="B3965" t="str">
            <v>T1642</v>
          </cell>
          <cell r="C3965" t="str">
            <v>Agua Y Cloaca Para Cocina Lavadero</v>
          </cell>
          <cell r="D3965" t="str">
            <v>u</v>
          </cell>
          <cell r="E3965">
            <v>1</v>
          </cell>
          <cell r="F3965">
            <v>15776.079178953245</v>
          </cell>
          <cell r="G3965">
            <v>15776.079178953245</v>
          </cell>
          <cell r="H3965">
            <v>44044</v>
          </cell>
        </row>
        <row r="3967">
          <cell r="A3967" t="str">
            <v>T1649</v>
          </cell>
          <cell r="C3967" t="str">
            <v>Gaviones De (4 M X 2 M X 0,30 M) De Piedra 100/300 (Operación De 510 M3)</v>
          </cell>
          <cell r="D3967" t="str">
            <v>gl</v>
          </cell>
          <cell r="G3967">
            <v>7959658.4757785918</v>
          </cell>
          <cell r="H3967">
            <v>43969.727534722224</v>
          </cell>
          <cell r="I3967" t="str">
            <v>80 MODELO</v>
          </cell>
        </row>
        <row r="3968">
          <cell r="B3968" t="str">
            <v>I1772</v>
          </cell>
          <cell r="C3968" t="str">
            <v>Gavión De 4 M X 2 M X 0,30 M (2,4 M3)</v>
          </cell>
          <cell r="D3968" t="str">
            <v>u</v>
          </cell>
          <cell r="E3968">
            <v>284</v>
          </cell>
          <cell r="F3968">
            <v>9274.8137999999999</v>
          </cell>
          <cell r="G3968">
            <v>2634047.1192000001</v>
          </cell>
          <cell r="H3968">
            <v>43969.727534722224</v>
          </cell>
          <cell r="I3968">
            <v>43</v>
          </cell>
        </row>
        <row r="3969">
          <cell r="B3969" t="str">
            <v>I1351</v>
          </cell>
          <cell r="C3969" t="str">
            <v xml:space="preserve">Alambre Galvanizado N14 </v>
          </cell>
          <cell r="D3969" t="str">
            <v>kg</v>
          </cell>
          <cell r="E3969">
            <v>122.4</v>
          </cell>
          <cell r="F3969">
            <v>256.19830000000002</v>
          </cell>
          <cell r="G3969">
            <v>31358.671920000004</v>
          </cell>
          <cell r="H3969">
            <v>44044</v>
          </cell>
        </row>
        <row r="3970">
          <cell r="B3970" t="str">
            <v>I1769</v>
          </cell>
          <cell r="C3970" t="str">
            <v>Triturado Granítico 100/300 Mm (1,89 Tn/M3)</v>
          </cell>
          <cell r="D3970" t="str">
            <v>m3</v>
          </cell>
          <cell r="E3970">
            <v>520.20000000000005</v>
          </cell>
          <cell r="F3970">
            <v>1318.8679245283017</v>
          </cell>
          <cell r="G3970">
            <v>686075.09433962265</v>
          </cell>
          <cell r="H3970">
            <v>43969.727534722224</v>
          </cell>
        </row>
        <row r="3971">
          <cell r="B3971" t="str">
            <v>I1773</v>
          </cell>
          <cell r="C3971" t="str">
            <v>Manto Geotextil No Tejido Mactex N4.2 Rollo 4,6Mx100M Sibaco</v>
          </cell>
          <cell r="D3971" t="str">
            <v>m2</v>
          </cell>
          <cell r="E3971">
            <v>1786.05</v>
          </cell>
          <cell r="F3971">
            <v>101.42959999999999</v>
          </cell>
          <cell r="G3971">
            <v>181158.33708</v>
          </cell>
          <cell r="H3971">
            <v>44044</v>
          </cell>
        </row>
        <row r="3972">
          <cell r="B3972" t="str">
            <v>I1270</v>
          </cell>
          <cell r="C3972" t="str">
            <v>Retro Pala S/Ruedas Cat 416E 4X4</v>
          </cell>
          <cell r="D3972" t="str">
            <v>hs</v>
          </cell>
          <cell r="E3972">
            <v>688</v>
          </cell>
          <cell r="F3972">
            <v>1715.6024648760331</v>
          </cell>
          <cell r="G3972">
            <v>1180334.4958347108</v>
          </cell>
          <cell r="H3972">
            <v>44062</v>
          </cell>
          <cell r="I3972">
            <v>2</v>
          </cell>
        </row>
        <row r="3973">
          <cell r="B3973" t="str">
            <v>I1770</v>
          </cell>
          <cell r="C3973" t="str">
            <v>Transporte De Gaviones</v>
          </cell>
          <cell r="D3973" t="str">
            <v>u</v>
          </cell>
          <cell r="E3973">
            <v>4</v>
          </cell>
          <cell r="F3973">
            <v>25000</v>
          </cell>
          <cell r="G3973">
            <v>100000</v>
          </cell>
          <cell r="H3973">
            <v>43969.727534722224</v>
          </cell>
        </row>
        <row r="3974">
          <cell r="B3974" t="str">
            <v>I1771</v>
          </cell>
          <cell r="C3974" t="str">
            <v>Transporte De Piedras Camión De 16 M3</v>
          </cell>
          <cell r="D3974" t="str">
            <v>u</v>
          </cell>
          <cell r="E3974">
            <v>33</v>
          </cell>
          <cell r="F3974">
            <v>20000</v>
          </cell>
          <cell r="G3974">
            <v>660000</v>
          </cell>
          <cell r="H3974">
            <v>43969.727534722224</v>
          </cell>
        </row>
        <row r="3975">
          <cell r="B3975" t="str">
            <v>I1311</v>
          </cell>
          <cell r="C3975" t="str">
            <v>Maquinista</v>
          </cell>
          <cell r="D3975" t="str">
            <v>hs</v>
          </cell>
          <cell r="E3975">
            <v>688</v>
          </cell>
          <cell r="F3975">
            <v>670.51752228571434</v>
          </cell>
          <cell r="G3975">
            <v>461316.05533257144</v>
          </cell>
          <cell r="H3975">
            <v>44062</v>
          </cell>
          <cell r="I3975">
            <v>2</v>
          </cell>
        </row>
        <row r="3976">
          <cell r="B3976" t="str">
            <v>I1004</v>
          </cell>
          <cell r="C3976" t="str">
            <v>Oficial</v>
          </cell>
          <cell r="D3976" t="str">
            <v>hs</v>
          </cell>
          <cell r="E3976">
            <v>1376</v>
          </cell>
          <cell r="F3976">
            <v>534.76377932467528</v>
          </cell>
          <cell r="G3976">
            <v>735834.96035075316</v>
          </cell>
          <cell r="H3976">
            <v>44044</v>
          </cell>
          <cell r="I3976">
            <v>4</v>
          </cell>
        </row>
        <row r="3977">
          <cell r="B3977" t="str">
            <v>I1005</v>
          </cell>
          <cell r="C3977" t="str">
            <v>Ayudante</v>
          </cell>
          <cell r="D3977" t="str">
            <v>hs</v>
          </cell>
          <cell r="E3977">
            <v>2752</v>
          </cell>
          <cell r="F3977">
            <v>468.58057475324659</v>
          </cell>
          <cell r="G3977">
            <v>1289533.7417209346</v>
          </cell>
          <cell r="H3977">
            <v>44044</v>
          </cell>
          <cell r="I3977">
            <v>8</v>
          </cell>
        </row>
        <row r="3979">
          <cell r="A3979" t="str">
            <v>T1650</v>
          </cell>
          <cell r="C3979" t="str">
            <v>Gaviones De (4 M X 2 M X 0,30 M) De Piedra 100/300 Incluye Malla Geotextil (Por M3)</v>
          </cell>
          <cell r="D3979" t="str">
            <v>m2</v>
          </cell>
          <cell r="G3979">
            <v>15607.173481918808</v>
          </cell>
          <cell r="H3979">
            <v>43969.727534722224</v>
          </cell>
          <cell r="I3979" t="str">
            <v>05 ESTRUCTURAS RESISTENTES</v>
          </cell>
        </row>
        <row r="3980">
          <cell r="B3980" t="str">
            <v>T1649</v>
          </cell>
          <cell r="C3980" t="str">
            <v>Gaviones De (4 M X 2 M X 0,30 M) De Piedra 100/300 (Operación De 510 M3)</v>
          </cell>
          <cell r="D3980" t="str">
            <v>gl</v>
          </cell>
          <cell r="E3980">
            <v>1.9607843137254902E-3</v>
          </cell>
          <cell r="F3980">
            <v>7959658.4757785918</v>
          </cell>
          <cell r="G3980">
            <v>15607.173481918808</v>
          </cell>
          <cell r="H3980">
            <v>43969.727534722224</v>
          </cell>
          <cell r="I3980" t="str">
            <v xml:space="preserve"> 1/510 m3</v>
          </cell>
        </row>
        <row r="3982">
          <cell r="A3982" t="str">
            <v>T1651</v>
          </cell>
          <cell r="C3982" t="str">
            <v>Revestimiento Texturado Aplicado A Rodillo</v>
          </cell>
          <cell r="D3982" t="str">
            <v>m2</v>
          </cell>
          <cell r="G3982">
            <v>815.54528967965371</v>
          </cell>
          <cell r="H3982">
            <v>44044</v>
          </cell>
          <cell r="I3982" t="str">
            <v>14 REVESTIMIENTOS</v>
          </cell>
        </row>
        <row r="3983">
          <cell r="B3983" t="str">
            <v>I1791</v>
          </cell>
          <cell r="C3983" t="str">
            <v>Revoque Plastico 2 En 1 Texturado 30 Kilos Impermeable (1,5 A 2 Kg/M2)</v>
          </cell>
          <cell r="D3983" t="str">
            <v>u</v>
          </cell>
          <cell r="E3983">
            <v>6.6666666666666666E-2</v>
          </cell>
          <cell r="F3983">
            <v>2454.5455000000002</v>
          </cell>
          <cell r="G3983">
            <v>163.63636666666667</v>
          </cell>
          <cell r="H3983">
            <v>44044</v>
          </cell>
          <cell r="I3983" t="str">
            <v xml:space="preserve"> 2 kg / 30 kg</v>
          </cell>
        </row>
        <row r="3984">
          <cell r="B3984" t="str">
            <v>I1004</v>
          </cell>
          <cell r="C3984" t="str">
            <v>Oficial</v>
          </cell>
          <cell r="D3984" t="str">
            <v>hs</v>
          </cell>
          <cell r="E3984">
            <v>1</v>
          </cell>
          <cell r="F3984">
            <v>534.76377932467528</v>
          </cell>
          <cell r="G3984">
            <v>534.76377932467528</v>
          </cell>
          <cell r="H3984">
            <v>44044</v>
          </cell>
        </row>
        <row r="3985">
          <cell r="B3985" t="str">
            <v>I1005</v>
          </cell>
          <cell r="C3985" t="str">
            <v>Ayudante</v>
          </cell>
          <cell r="D3985" t="str">
            <v>hs</v>
          </cell>
          <cell r="E3985">
            <v>0.25</v>
          </cell>
          <cell r="F3985">
            <v>468.58057475324659</v>
          </cell>
          <cell r="G3985">
            <v>117.14514368831165</v>
          </cell>
          <cell r="H3985">
            <v>44044</v>
          </cell>
        </row>
        <row r="3987">
          <cell r="A3987" t="str">
            <v>T1652</v>
          </cell>
          <cell r="C3987" t="str">
            <v>Revestimiento Texturado Revoque Fino</v>
          </cell>
          <cell r="D3987" t="str">
            <v>m2</v>
          </cell>
          <cell r="G3987">
            <v>988.62589826233761</v>
          </cell>
          <cell r="H3987">
            <v>44044</v>
          </cell>
          <cell r="I3987" t="str">
            <v>14 REVESTIMIENTOS</v>
          </cell>
        </row>
        <row r="3988">
          <cell r="B3988" t="str">
            <v>I1792</v>
          </cell>
          <cell r="C3988" t="str">
            <v>Revear Revestimiento Marble Fino/Medio 30 Kg (Rinde 20 M2)</v>
          </cell>
          <cell r="D3988" t="str">
            <v>u</v>
          </cell>
          <cell r="E3988">
            <v>0.05</v>
          </cell>
          <cell r="F3988">
            <v>3719.0083</v>
          </cell>
          <cell r="G3988">
            <v>185.95041500000002</v>
          </cell>
          <cell r="H3988">
            <v>44044</v>
          </cell>
        </row>
        <row r="3989">
          <cell r="B3989" t="str">
            <v>T1057</v>
          </cell>
          <cell r="C3989" t="str">
            <v>Ejecucion De Revoque Fino Con Revear (Mo)</v>
          </cell>
          <cell r="D3989" t="str">
            <v>m2</v>
          </cell>
          <cell r="E3989">
            <v>1</v>
          </cell>
          <cell r="F3989">
            <v>802.67548326233759</v>
          </cell>
          <cell r="G3989">
            <v>802.67548326233759</v>
          </cell>
          <cell r="H3989">
            <v>44044</v>
          </cell>
        </row>
        <row r="3991">
          <cell r="A3991" t="str">
            <v>T1653</v>
          </cell>
          <cell r="C3991" t="str">
            <v>Revestimiento De Cerámico Blanco Mate Perla</v>
          </cell>
          <cell r="D3991" t="str">
            <v>m2</v>
          </cell>
          <cell r="G3991">
            <v>1099.0390757800865</v>
          </cell>
          <cell r="H3991">
            <v>44044</v>
          </cell>
          <cell r="I3991" t="str">
            <v>14 REVESTIMIENTOS</v>
          </cell>
        </row>
        <row r="3992">
          <cell r="B3992" t="str">
            <v>I1793</v>
          </cell>
          <cell r="C3992" t="str">
            <v>Ceramicas San Lorenzo Forte Blanco 33X33</v>
          </cell>
          <cell r="D3992" t="str">
            <v>m2</v>
          </cell>
          <cell r="E3992">
            <v>1.05</v>
          </cell>
          <cell r="F3992">
            <v>325.6198</v>
          </cell>
          <cell r="G3992">
            <v>341.90079000000003</v>
          </cell>
          <cell r="H3992">
            <v>44044</v>
          </cell>
        </row>
        <row r="3993">
          <cell r="B3993" t="str">
            <v>I1084</v>
          </cell>
          <cell r="C3993" t="str">
            <v>Separadores 5.0 Mm Juntas Exactas Porcelanato Piso Ceramicos (100 Un)</v>
          </cell>
          <cell r="D3993" t="str">
            <v>u</v>
          </cell>
          <cell r="E3993">
            <v>3.3333333333333333E-2</v>
          </cell>
          <cell r="F3993">
            <v>169.65289999999999</v>
          </cell>
          <cell r="G3993">
            <v>5.6550966666666662</v>
          </cell>
          <cell r="H3993">
            <v>44044</v>
          </cell>
        </row>
        <row r="3994">
          <cell r="B3994" t="str">
            <v>I1041</v>
          </cell>
          <cell r="C3994" t="str">
            <v>Klaukol Pastina Mercurio X 5 Kg.</v>
          </cell>
          <cell r="D3994" t="str">
            <v>bolsa</v>
          </cell>
          <cell r="E3994">
            <v>0.1</v>
          </cell>
          <cell r="F3994">
            <v>505.7851</v>
          </cell>
          <cell r="G3994">
            <v>50.578510000000001</v>
          </cell>
          <cell r="H3994">
            <v>44044</v>
          </cell>
        </row>
        <row r="3995">
          <cell r="B3995" t="str">
            <v>T1100</v>
          </cell>
          <cell r="C3995" t="str">
            <v>Colocacion De Revestimiento (Incluye Pegamento Klaukol)</v>
          </cell>
          <cell r="D3995" t="str">
            <v>m2</v>
          </cell>
          <cell r="E3995">
            <v>1</v>
          </cell>
          <cell r="F3995">
            <v>700.90467911341977</v>
          </cell>
          <cell r="G3995">
            <v>700.90467911341977</v>
          </cell>
          <cell r="H3995">
            <v>44044</v>
          </cell>
        </row>
        <row r="3997">
          <cell r="A3997" t="str">
            <v>T1654</v>
          </cell>
          <cell r="C3997" t="str">
            <v>Revestimiento Veneciano De Mosaico Vitrificado</v>
          </cell>
          <cell r="D3997" t="str">
            <v>m2</v>
          </cell>
          <cell r="G3997">
            <v>2501.9437174216428</v>
          </cell>
          <cell r="H3997">
            <v>44044</v>
          </cell>
          <cell r="I3997" t="str">
            <v>14 REVESTIMIENTOS</v>
          </cell>
        </row>
        <row r="3998">
          <cell r="B3998" t="str">
            <v>I1794</v>
          </cell>
          <cell r="C3998" t="str">
            <v>Venecitas Biseladas - Mixes - 2 X 2Cm -  Plancha De 32,7 X 32,7 Cm</v>
          </cell>
          <cell r="D3998" t="str">
            <v>u</v>
          </cell>
          <cell r="E3998">
            <v>9.8195999214431993</v>
          </cell>
          <cell r="F3998">
            <v>177.68600000000001</v>
          </cell>
          <cell r="G3998">
            <v>1744.8054316415564</v>
          </cell>
          <cell r="H3998">
            <v>44044</v>
          </cell>
          <cell r="I3998" t="str">
            <v>1,05/(0,327*0,327)</v>
          </cell>
        </row>
        <row r="3999">
          <cell r="B3999" t="str">
            <v>I1084</v>
          </cell>
          <cell r="C3999" t="str">
            <v>Separadores 5.0 Mm Juntas Exactas Porcelanato Piso Ceramicos (100 Un)</v>
          </cell>
          <cell r="D3999" t="str">
            <v>u</v>
          </cell>
          <cell r="E3999">
            <v>3.3333333333333333E-2</v>
          </cell>
          <cell r="F3999">
            <v>169.65289999999999</v>
          </cell>
          <cell r="G3999">
            <v>5.6550966666666662</v>
          </cell>
          <cell r="H3999">
            <v>44044</v>
          </cell>
        </row>
        <row r="4000">
          <cell r="B4000" t="str">
            <v>I1041</v>
          </cell>
          <cell r="C4000" t="str">
            <v>Klaukol Pastina Mercurio X 5 Kg.</v>
          </cell>
          <cell r="D4000" t="str">
            <v>bolsa</v>
          </cell>
          <cell r="E4000">
            <v>0.1</v>
          </cell>
          <cell r="F4000">
            <v>505.7851</v>
          </cell>
          <cell r="G4000">
            <v>50.578510000000001</v>
          </cell>
          <cell r="H4000">
            <v>44044</v>
          </cell>
        </row>
        <row r="4001">
          <cell r="B4001" t="str">
            <v>T1100</v>
          </cell>
          <cell r="C4001" t="str">
            <v>Colocacion De Revestimiento (Incluye Pegamento Klaukol)</v>
          </cell>
          <cell r="D4001" t="str">
            <v>m2</v>
          </cell>
          <cell r="E4001">
            <v>1</v>
          </cell>
          <cell r="F4001">
            <v>700.90467911341977</v>
          </cell>
          <cell r="G4001">
            <v>700.90467911341977</v>
          </cell>
          <cell r="H4001">
            <v>44044</v>
          </cell>
        </row>
        <row r="4003">
          <cell r="A4003" t="str">
            <v>T1655</v>
          </cell>
          <cell r="C4003" t="str">
            <v>Cantonera De Acero Inoxidable</v>
          </cell>
          <cell r="D4003" t="str">
            <v>ml</v>
          </cell>
          <cell r="G4003">
            <v>830.42097081558438</v>
          </cell>
          <cell r="H4003">
            <v>44044</v>
          </cell>
          <cell r="I4003" t="str">
            <v>14 REVESTIMIENTOS</v>
          </cell>
        </row>
        <row r="4004">
          <cell r="B4004" t="str">
            <v>I1795</v>
          </cell>
          <cell r="C4004" t="str">
            <v>Cantonera De Acero Inoxidable</v>
          </cell>
          <cell r="D4004" t="str">
            <v>ml</v>
          </cell>
          <cell r="E4004">
            <v>1</v>
          </cell>
          <cell r="F4004">
            <v>629.75210000000004</v>
          </cell>
          <cell r="G4004">
            <v>629.75210000000004</v>
          </cell>
          <cell r="H4004">
            <v>44044</v>
          </cell>
        </row>
        <row r="4005">
          <cell r="B4005" t="str">
            <v>I1004</v>
          </cell>
          <cell r="C4005" t="str">
            <v>Oficial</v>
          </cell>
          <cell r="D4005" t="str">
            <v>hs</v>
          </cell>
          <cell r="E4005">
            <v>0.2</v>
          </cell>
          <cell r="F4005">
            <v>534.76377932467528</v>
          </cell>
          <cell r="G4005">
            <v>106.95275586493506</v>
          </cell>
          <cell r="H4005">
            <v>44044</v>
          </cell>
        </row>
        <row r="4006">
          <cell r="B4006" t="str">
            <v>I1005</v>
          </cell>
          <cell r="C4006" t="str">
            <v>Ayudante</v>
          </cell>
          <cell r="D4006" t="str">
            <v>hs</v>
          </cell>
          <cell r="E4006">
            <v>0.2</v>
          </cell>
          <cell r="F4006">
            <v>468.58057475324659</v>
          </cell>
          <cell r="G4006">
            <v>93.716114950649327</v>
          </cell>
          <cell r="H4006">
            <v>44044</v>
          </cell>
        </row>
        <row r="4008">
          <cell r="A4008" t="str">
            <v>T1656</v>
          </cell>
          <cell r="C4008" t="str">
            <v>Estructura Para Cielorraso Desmontable Durlock 60X60</v>
          </cell>
          <cell r="D4008" t="str">
            <v>m2</v>
          </cell>
          <cell r="G4008">
            <v>1594.1406677464934</v>
          </cell>
          <cell r="H4008">
            <v>44044</v>
          </cell>
          <cell r="I4008" t="str">
            <v>DURLOCK</v>
          </cell>
        </row>
        <row r="4009">
          <cell r="B4009" t="str">
            <v>I1797</v>
          </cell>
          <cell r="C4009" t="str">
            <v>Perfil Perimetral De 3Mts Para Cielorraso Desmontable</v>
          </cell>
          <cell r="D4009" t="str">
            <v>u</v>
          </cell>
          <cell r="E4009">
            <v>0.5</v>
          </cell>
          <cell r="F4009">
            <v>247.0248</v>
          </cell>
          <cell r="G4009">
            <v>123.5124</v>
          </cell>
          <cell r="H4009">
            <v>44044</v>
          </cell>
        </row>
        <row r="4010">
          <cell r="B4010" t="str">
            <v>I1798</v>
          </cell>
          <cell r="C4010" t="str">
            <v>Perfil Larguero Cielorraso Desmontable X 3,66 Mts Durlock</v>
          </cell>
          <cell r="D4010" t="str">
            <v>u</v>
          </cell>
          <cell r="E4010">
            <v>0.45</v>
          </cell>
          <cell r="F4010">
            <v>214.876</v>
          </cell>
          <cell r="G4010">
            <v>96.694200000000009</v>
          </cell>
          <cell r="H4010">
            <v>44044</v>
          </cell>
        </row>
        <row r="4011">
          <cell r="B4011" t="str">
            <v>I1799</v>
          </cell>
          <cell r="C4011" t="str">
            <v>Perfil Travesaño 26Mm X 1,22 Mts - Cielorraso Desmontable</v>
          </cell>
          <cell r="D4011" t="str">
            <v>u</v>
          </cell>
          <cell r="E4011">
            <v>2.65</v>
          </cell>
          <cell r="F4011">
            <v>68.594999999999999</v>
          </cell>
          <cell r="G4011">
            <v>181.77674999999999</v>
          </cell>
          <cell r="H4011">
            <v>44044</v>
          </cell>
        </row>
        <row r="4012">
          <cell r="B4012" t="str">
            <v>I1351</v>
          </cell>
          <cell r="C4012" t="str">
            <v xml:space="preserve">Alambre Galvanizado N14 </v>
          </cell>
          <cell r="D4012" t="str">
            <v>kg</v>
          </cell>
          <cell r="E4012">
            <v>1.3</v>
          </cell>
          <cell r="F4012">
            <v>256.19830000000002</v>
          </cell>
          <cell r="G4012">
            <v>333.05779000000001</v>
          </cell>
          <cell r="H4012">
            <v>44044</v>
          </cell>
        </row>
        <row r="4013">
          <cell r="B4013" t="str">
            <v>I1194</v>
          </cell>
          <cell r="C4013" t="str">
            <v>Tornillo De 40 Mm Para Taco De 8</v>
          </cell>
          <cell r="D4013" t="str">
            <v>u</v>
          </cell>
          <cell r="E4013">
            <v>6</v>
          </cell>
          <cell r="F4013">
            <v>2.4710999999999999</v>
          </cell>
          <cell r="G4013">
            <v>14.826599999999999</v>
          </cell>
          <cell r="H4013">
            <v>44044</v>
          </cell>
        </row>
        <row r="4014">
          <cell r="B4014" t="str">
            <v>I1193</v>
          </cell>
          <cell r="C4014" t="str">
            <v>Tacos De Nylon De 8 Mm</v>
          </cell>
          <cell r="D4014" t="str">
            <v>u</v>
          </cell>
          <cell r="E4014">
            <v>6</v>
          </cell>
          <cell r="F4014">
            <v>0.55369999999999997</v>
          </cell>
          <cell r="G4014">
            <v>3.3221999999999996</v>
          </cell>
          <cell r="H4014">
            <v>44044</v>
          </cell>
        </row>
        <row r="4015">
          <cell r="B4015" t="str">
            <v>I1851</v>
          </cell>
          <cell r="C4015" t="str">
            <v>Oficial Durlock</v>
          </cell>
          <cell r="D4015" t="str">
            <v>hs</v>
          </cell>
          <cell r="E4015">
            <v>0.6</v>
          </cell>
          <cell r="F4015">
            <v>792.42979906493497</v>
          </cell>
          <cell r="G4015">
            <v>475.45787943896096</v>
          </cell>
          <cell r="H4015">
            <v>44044</v>
          </cell>
        </row>
        <row r="4016">
          <cell r="B4016" t="str">
            <v>I1852</v>
          </cell>
          <cell r="C4016" t="str">
            <v>Ayudante Durlock</v>
          </cell>
          <cell r="D4016" t="str">
            <v>hs</v>
          </cell>
          <cell r="E4016">
            <v>0.6</v>
          </cell>
          <cell r="F4016">
            <v>609.15474717922052</v>
          </cell>
          <cell r="G4016">
            <v>365.49284830753231</v>
          </cell>
          <cell r="H4016">
            <v>44044</v>
          </cell>
        </row>
        <row r="4018">
          <cell r="A4018" t="str">
            <v>T1657</v>
          </cell>
          <cell r="C4018" t="str">
            <v>Colocación De Placas Desmontables De 60X60 (Mo)</v>
          </cell>
          <cell r="D4018" t="str">
            <v>m2</v>
          </cell>
          <cell r="G4018">
            <v>200.6688708155844</v>
          </cell>
          <cell r="H4018">
            <v>44044</v>
          </cell>
          <cell r="I4018" t="str">
            <v>DURLOCK</v>
          </cell>
        </row>
        <row r="4019">
          <cell r="B4019" t="str">
            <v>I1004</v>
          </cell>
          <cell r="C4019" t="str">
            <v>Oficial</v>
          </cell>
          <cell r="D4019" t="str">
            <v>hs</v>
          </cell>
          <cell r="E4019">
            <v>0.2</v>
          </cell>
          <cell r="F4019">
            <v>534.76377932467528</v>
          </cell>
          <cell r="G4019">
            <v>106.95275586493506</v>
          </cell>
          <cell r="H4019">
            <v>44044</v>
          </cell>
        </row>
        <row r="4020">
          <cell r="B4020" t="str">
            <v>I1005</v>
          </cell>
          <cell r="C4020" t="str">
            <v>Ayudante</v>
          </cell>
          <cell r="D4020" t="str">
            <v>hs</v>
          </cell>
          <cell r="E4020">
            <v>0.2</v>
          </cell>
          <cell r="F4020">
            <v>468.58057475324659</v>
          </cell>
          <cell r="G4020">
            <v>93.716114950649327</v>
          </cell>
          <cell r="H4020">
            <v>44044</v>
          </cell>
        </row>
        <row r="4022">
          <cell r="A4022" t="str">
            <v>T1658</v>
          </cell>
          <cell r="C4022" t="str">
            <v>Cielorraso Desmontable De Placas 60X60</v>
          </cell>
          <cell r="D4022" t="str">
            <v>m2</v>
          </cell>
          <cell r="G4022">
            <v>1913.6855385620777</v>
          </cell>
          <cell r="H4022">
            <v>44044</v>
          </cell>
          <cell r="I4022" t="str">
            <v>DURLOCK</v>
          </cell>
        </row>
        <row r="4023">
          <cell r="B4023" t="str">
            <v>T1656</v>
          </cell>
          <cell r="C4023" t="str">
            <v>Estructura Para Cielorraso Desmontable Durlock 60X60</v>
          </cell>
          <cell r="D4023" t="str">
            <v>m2</v>
          </cell>
          <cell r="E4023">
            <v>1</v>
          </cell>
          <cell r="F4023">
            <v>1594.1406677464934</v>
          </cell>
          <cell r="G4023">
            <v>1594.1406677464934</v>
          </cell>
          <cell r="H4023">
            <v>44044</v>
          </cell>
        </row>
        <row r="4024">
          <cell r="B4024" t="str">
            <v>I1347</v>
          </cell>
          <cell r="C4024" t="str">
            <v>Placa Lisa Durlock Desmontable 60X60</v>
          </cell>
          <cell r="D4024" t="str">
            <v>u</v>
          </cell>
          <cell r="E4024">
            <v>1</v>
          </cell>
          <cell r="F4024">
            <v>118.876</v>
          </cell>
          <cell r="G4024">
            <v>118.876</v>
          </cell>
          <cell r="H4024">
            <v>44044</v>
          </cell>
        </row>
        <row r="4025">
          <cell r="B4025" t="str">
            <v>T1657</v>
          </cell>
          <cell r="C4025" t="str">
            <v>Colocación De Placas Desmontables De 60X60 (Mo)</v>
          </cell>
          <cell r="D4025" t="str">
            <v>m2</v>
          </cell>
          <cell r="E4025">
            <v>1</v>
          </cell>
          <cell r="F4025">
            <v>200.6688708155844</v>
          </cell>
          <cell r="G4025">
            <v>200.6688708155844</v>
          </cell>
          <cell r="H4025">
            <v>44044</v>
          </cell>
        </row>
        <row r="4027">
          <cell r="A4027" t="str">
            <v>T1659</v>
          </cell>
          <cell r="C4027" t="str">
            <v>Cielorraso Desmontable De Placas 60X60 Acustica</v>
          </cell>
          <cell r="D4027" t="str">
            <v>m2</v>
          </cell>
          <cell r="G4027">
            <v>2043.6029385620777</v>
          </cell>
          <cell r="H4027">
            <v>44044</v>
          </cell>
          <cell r="I4027" t="str">
            <v>DURLOCK</v>
          </cell>
        </row>
        <row r="4028">
          <cell r="B4028" t="str">
            <v>T1656</v>
          </cell>
          <cell r="C4028" t="str">
            <v>Estructura Para Cielorraso Desmontable Durlock 60X60</v>
          </cell>
          <cell r="D4028" t="str">
            <v>m2</v>
          </cell>
          <cell r="E4028">
            <v>1</v>
          </cell>
          <cell r="F4028">
            <v>1594.1406677464934</v>
          </cell>
          <cell r="G4028">
            <v>1594.1406677464934</v>
          </cell>
          <cell r="H4028">
            <v>44044</v>
          </cell>
        </row>
        <row r="4029">
          <cell r="B4029" t="str">
            <v>I1800</v>
          </cell>
          <cell r="C4029" t="str">
            <v>Placa Desmontable Deco Acustic Sirius Durlock 61X61</v>
          </cell>
          <cell r="D4029" t="str">
            <v>u</v>
          </cell>
          <cell r="E4029">
            <v>1</v>
          </cell>
          <cell r="F4029">
            <v>248.79339999999999</v>
          </cell>
          <cell r="G4029">
            <v>248.79339999999999</v>
          </cell>
          <cell r="H4029">
            <v>44044</v>
          </cell>
        </row>
        <row r="4030">
          <cell r="B4030" t="str">
            <v>T1657</v>
          </cell>
          <cell r="C4030" t="str">
            <v>Colocación De Placas Desmontables De 60X60 (Mo)</v>
          </cell>
          <cell r="D4030" t="str">
            <v>m2</v>
          </cell>
          <cell r="E4030">
            <v>1</v>
          </cell>
          <cell r="F4030">
            <v>200.6688708155844</v>
          </cell>
          <cell r="G4030">
            <v>200.6688708155844</v>
          </cell>
          <cell r="H4030">
            <v>44044</v>
          </cell>
        </row>
        <row r="4032">
          <cell r="A4032" t="str">
            <v>T1660</v>
          </cell>
          <cell r="C4032" t="str">
            <v>Colección De Cielorrasos</v>
          </cell>
          <cell r="D4032" t="str">
            <v>ingrese unidad</v>
          </cell>
          <cell r="G4032">
            <v>9819.4302745619389</v>
          </cell>
          <cell r="H4032">
            <v>44044</v>
          </cell>
          <cell r="I4032" t="str">
            <v>13 CIELORRASOS</v>
          </cell>
        </row>
        <row r="4033">
          <cell r="B4033" t="str">
            <v>T1595</v>
          </cell>
          <cell r="C4033" t="str">
            <v>Cielorraso Suspendido Durlock Placa Exterior 12,5 Mm (Mat + Mo)</v>
          </cell>
          <cell r="D4033" t="str">
            <v>m2</v>
          </cell>
          <cell r="E4033">
            <v>1</v>
          </cell>
          <cell r="F4033">
            <v>2203.5770873458523</v>
          </cell>
          <cell r="G4033">
            <v>2203.5770873458523</v>
          </cell>
          <cell r="H4033">
            <v>44044</v>
          </cell>
        </row>
        <row r="4034">
          <cell r="B4034" t="str">
            <v>T1092</v>
          </cell>
          <cell r="C4034" t="str">
            <v>Cielorraso Suspendido Durlock Placa Normal 9.5 Mm (Mat + Mo)</v>
          </cell>
          <cell r="D4034" t="str">
            <v>m2</v>
          </cell>
          <cell r="E4034">
            <v>1</v>
          </cell>
          <cell r="F4034">
            <v>1426.1197175541856</v>
          </cell>
          <cell r="G4034">
            <v>1426.1197175541856</v>
          </cell>
          <cell r="H4034">
            <v>44044</v>
          </cell>
        </row>
        <row r="4035">
          <cell r="B4035" t="str">
            <v>T1594</v>
          </cell>
          <cell r="C4035" t="str">
            <v>Cielorraso Suspendido Durlock Placa Verde 9.5 Mm (Mat + Mo)</v>
          </cell>
          <cell r="D4035" t="str">
            <v>m2</v>
          </cell>
          <cell r="E4035">
            <v>1</v>
          </cell>
          <cell r="F4035">
            <v>1512.9779050541856</v>
          </cell>
          <cell r="G4035">
            <v>1512.9779050541856</v>
          </cell>
          <cell r="H4035">
            <v>44044</v>
          </cell>
        </row>
        <row r="4036">
          <cell r="B4036" t="str">
            <v>T1659</v>
          </cell>
          <cell r="C4036" t="str">
            <v>Cielorraso Desmontable De Placas 60X60 Acustica</v>
          </cell>
          <cell r="D4036" t="str">
            <v>m2</v>
          </cell>
          <cell r="E4036">
            <v>1</v>
          </cell>
          <cell r="F4036">
            <v>2043.6029385620777</v>
          </cell>
          <cell r="G4036">
            <v>2043.6029385620777</v>
          </cell>
          <cell r="H4036">
            <v>44044</v>
          </cell>
        </row>
        <row r="4037">
          <cell r="B4037" t="str">
            <v>T1658</v>
          </cell>
          <cell r="C4037" t="str">
            <v>Cielorraso Desmontable De Placas 60X60</v>
          </cell>
          <cell r="D4037" t="str">
            <v>m2</v>
          </cell>
          <cell r="E4037">
            <v>1</v>
          </cell>
          <cell r="F4037">
            <v>1913.6855385620777</v>
          </cell>
          <cell r="G4037">
            <v>1913.6855385620777</v>
          </cell>
          <cell r="H4037">
            <v>44044</v>
          </cell>
        </row>
        <row r="4038">
          <cell r="B4038" t="str">
            <v>T1093</v>
          </cell>
          <cell r="C4038" t="str">
            <v>Cielorraso Aplicado A La Cal</v>
          </cell>
          <cell r="D4038" t="str">
            <v>m2</v>
          </cell>
          <cell r="E4038">
            <v>1</v>
          </cell>
          <cell r="F4038">
            <v>719.46708748355832</v>
          </cell>
          <cell r="G4038">
            <v>719.46708748355832</v>
          </cell>
          <cell r="H4038">
            <v>44044</v>
          </cell>
        </row>
        <row r="4040">
          <cell r="A4040" t="str">
            <v>T1661</v>
          </cell>
          <cell r="C4040" t="str">
            <v>Cronograma De Tareas (Paramétrico)</v>
          </cell>
          <cell r="D4040" t="str">
            <v>gl</v>
          </cell>
          <cell r="E4040">
            <v>10</v>
          </cell>
          <cell r="G4040">
            <v>73147.366067532465</v>
          </cell>
          <cell r="H4040">
            <v>43980.606516203705</v>
          </cell>
          <cell r="I4040" t="str">
            <v>02 TRABAJOS PRELIMINARES</v>
          </cell>
        </row>
        <row r="4041">
          <cell r="B4041" t="str">
            <v>I1801</v>
          </cell>
          <cell r="C4041" t="str">
            <v>Programador De Obra</v>
          </cell>
          <cell r="D4041" t="str">
            <v>u</v>
          </cell>
          <cell r="E4041">
            <v>60</v>
          </cell>
          <cell r="F4041">
            <v>1219.1227677922077</v>
          </cell>
          <cell r="G4041">
            <v>73147.366067532465</v>
          </cell>
          <cell r="H4041">
            <v>43980.606516203705</v>
          </cell>
          <cell r="I4041" t="str">
            <v>20 HS (PLAN INICIAL) + 4 HS X PLAZO (MANTENIMIENTO)</v>
          </cell>
        </row>
        <row r="4043">
          <cell r="A4043" t="str">
            <v>T1662</v>
          </cell>
          <cell r="C4043" t="str">
            <v>Vereda De Losetas 60 X 40</v>
          </cell>
          <cell r="D4043" t="str">
            <v>m2</v>
          </cell>
          <cell r="E4043">
            <v>10</v>
          </cell>
          <cell r="G4043">
            <v>2224.9068814516563</v>
          </cell>
          <cell r="H4043">
            <v>44044</v>
          </cell>
          <cell r="I4043" t="str">
            <v>11 PISOS</v>
          </cell>
        </row>
        <row r="4044">
          <cell r="B4044" t="str">
            <v>T1070</v>
          </cell>
          <cell r="C4044" t="str">
            <v>Contrapiso S/Terreno Natural E=12Cm Con Malla</v>
          </cell>
          <cell r="D4044" t="str">
            <v>m2</v>
          </cell>
          <cell r="E4044">
            <v>1</v>
          </cell>
          <cell r="F4044">
            <v>1254.9722269704878</v>
          </cell>
          <cell r="G4044">
            <v>1254.9722269704878</v>
          </cell>
          <cell r="H4044">
            <v>44044</v>
          </cell>
        </row>
        <row r="4045">
          <cell r="B4045" t="str">
            <v>T1022</v>
          </cell>
          <cell r="C4045" t="str">
            <v>Mortero 1/4:1:4 (Mat)</v>
          </cell>
          <cell r="D4045" t="str">
            <v>m3</v>
          </cell>
          <cell r="E4045">
            <v>0.05</v>
          </cell>
          <cell r="F4045">
            <v>4446.8470729999999</v>
          </cell>
          <cell r="G4045">
            <v>222.34235365000001</v>
          </cell>
          <cell r="H4045">
            <v>44044</v>
          </cell>
        </row>
        <row r="4046">
          <cell r="B4046" t="str">
            <v>I1455</v>
          </cell>
          <cell r="C4046" t="str">
            <v>Baldosón Con Bordes Biselados 30X30</v>
          </cell>
          <cell r="D4046" t="str">
            <v>m2</v>
          </cell>
          <cell r="E4046">
            <v>1.1000000000000001</v>
          </cell>
          <cell r="F4046">
            <v>314.77687199999997</v>
          </cell>
          <cell r="G4046">
            <v>346.25455920000002</v>
          </cell>
          <cell r="H4046">
            <v>44044</v>
          </cell>
        </row>
        <row r="4047">
          <cell r="B4047" t="str">
            <v>T1269</v>
          </cell>
          <cell r="C4047" t="str">
            <v>Colocación De Pisos 20X20 A 30X30 Con Toma De Juntas (Mo)</v>
          </cell>
          <cell r="D4047" t="str">
            <v>m2</v>
          </cell>
          <cell r="E4047">
            <v>1</v>
          </cell>
          <cell r="F4047">
            <v>401.3377416311688</v>
          </cell>
          <cell r="G4047">
            <v>401.3377416311688</v>
          </cell>
          <cell r="H4047">
            <v>44044</v>
          </cell>
        </row>
        <row r="4049">
          <cell r="A4049" t="str">
            <v>T1663</v>
          </cell>
          <cell r="C4049" t="str">
            <v>Desmonte Y Retiro De Suelo Vegetal (Operación De 800 M2 / 160 M3)</v>
          </cell>
          <cell r="D4049" t="str">
            <v>gl</v>
          </cell>
          <cell r="G4049">
            <v>192697.70302337661</v>
          </cell>
          <cell r="H4049">
            <v>44062</v>
          </cell>
          <cell r="I4049" t="str">
            <v>02 TRABAJOS PRELIMINARES</v>
          </cell>
        </row>
        <row r="4050">
          <cell r="B4050" t="str">
            <v>I1803</v>
          </cell>
          <cell r="C4050" t="str">
            <v>Camion Tatoo 15-18 M3</v>
          </cell>
          <cell r="D4050" t="str">
            <v>hs</v>
          </cell>
          <cell r="E4050">
            <v>40</v>
          </cell>
          <cell r="F4050">
            <v>3124.1857553719005</v>
          </cell>
          <cell r="G4050">
            <v>124967.43021487602</v>
          </cell>
          <cell r="H4050">
            <v>44062</v>
          </cell>
          <cell r="I4050" t="str">
            <v xml:space="preserve"> 1 DÍA 800 m2 x 0,20 m = 160m3, 10 viajes de 4 hs = 40 hs</v>
          </cell>
        </row>
        <row r="4051">
          <cell r="B4051" t="str">
            <v>I1177</v>
          </cell>
          <cell r="C4051" t="str">
            <v>Cat 320</v>
          </cell>
          <cell r="D4051" t="str">
            <v>hs</v>
          </cell>
          <cell r="E4051">
            <v>10</v>
          </cell>
          <cell r="F4051">
            <v>3420.4396694214875</v>
          </cell>
          <cell r="G4051">
            <v>34204.396694214876</v>
          </cell>
          <cell r="H4051">
            <v>44062</v>
          </cell>
        </row>
        <row r="4052">
          <cell r="B4052" t="str">
            <v>I1311</v>
          </cell>
          <cell r="C4052" t="str">
            <v>Maquinista</v>
          </cell>
          <cell r="D4052" t="str">
            <v>hs</v>
          </cell>
          <cell r="E4052">
            <v>50</v>
          </cell>
          <cell r="F4052">
            <v>670.51752228571434</v>
          </cell>
          <cell r="G4052">
            <v>33525.876114285718</v>
          </cell>
          <cell r="H4052">
            <v>44062</v>
          </cell>
          <cell r="I4052" t="str">
            <v>hs de la CAT + hs de camioneros</v>
          </cell>
        </row>
        <row r="4054">
          <cell r="A4054" t="str">
            <v>T1664</v>
          </cell>
          <cell r="C4054" t="str">
            <v>Desmonte Y Retiro De Suelo Vegetal (Basado En T1663)</v>
          </cell>
          <cell r="D4054" t="str">
            <v>m2</v>
          </cell>
          <cell r="G4054">
            <v>240.87212877922076</v>
          </cell>
          <cell r="H4054">
            <v>44062</v>
          </cell>
          <cell r="I4054" t="str">
            <v>02 TRABAJOS PRELIMINARES</v>
          </cell>
        </row>
        <row r="4055">
          <cell r="B4055" t="str">
            <v>T1663</v>
          </cell>
          <cell r="C4055" t="str">
            <v>Desmonte Y Retiro De Suelo Vegetal (Operación De 800 M2 / 160 M3)</v>
          </cell>
          <cell r="D4055" t="str">
            <v>gl</v>
          </cell>
          <cell r="E4055">
            <v>1.25E-3</v>
          </cell>
          <cell r="F4055">
            <v>192697.70302337661</v>
          </cell>
          <cell r="G4055">
            <v>240.87212877922076</v>
          </cell>
          <cell r="H4055">
            <v>44062</v>
          </cell>
          <cell r="I4055" t="str">
            <v>1/800 M2</v>
          </cell>
        </row>
        <row r="4057">
          <cell r="A4057" t="str">
            <v>T1665</v>
          </cell>
          <cell r="C4057" t="str">
            <v>Retiro De Suelo De Vereda (Basado En T1663)</v>
          </cell>
          <cell r="D4057" t="str">
            <v>m3</v>
          </cell>
          <cell r="G4057">
            <v>1204.360643896104</v>
          </cell>
          <cell r="H4057">
            <v>44062</v>
          </cell>
          <cell r="I4057" t="str">
            <v>02 TRABAJOS PRELIMINARES</v>
          </cell>
        </row>
        <row r="4058">
          <cell r="B4058" t="str">
            <v>T1663</v>
          </cell>
          <cell r="C4058" t="str">
            <v>Desmonte Y Retiro De Suelo Vegetal (Operación De 800 M2 / 160 M3)</v>
          </cell>
          <cell r="D4058" t="str">
            <v>gl</v>
          </cell>
          <cell r="E4058">
            <v>6.2500000000000003E-3</v>
          </cell>
          <cell r="F4058">
            <v>192697.70302337661</v>
          </cell>
          <cell r="G4058">
            <v>1204.360643896104</v>
          </cell>
          <cell r="H4058">
            <v>44062</v>
          </cell>
          <cell r="I4058" t="str">
            <v>1/160 M2</v>
          </cell>
        </row>
        <row r="4060">
          <cell r="A4060" t="str">
            <v>T1666</v>
          </cell>
          <cell r="C4060" t="str">
            <v>Retiro De Excedentes Con Camión</v>
          </cell>
          <cell r="D4060" t="str">
            <v>m3</v>
          </cell>
          <cell r="G4060">
            <v>948.67581941440369</v>
          </cell>
          <cell r="H4060">
            <v>44062</v>
          </cell>
          <cell r="I4060" t="str">
            <v>03 MOVIMIENTO DE SUELOS</v>
          </cell>
        </row>
        <row r="4061">
          <cell r="B4061" t="str">
            <v>I1803</v>
          </cell>
          <cell r="C4061" t="str">
            <v>Camion Tatoo 15-18 M3</v>
          </cell>
          <cell r="D4061" t="str">
            <v>hs</v>
          </cell>
          <cell r="E4061">
            <v>0.25</v>
          </cell>
          <cell r="F4061">
            <v>3124.1857553719005</v>
          </cell>
          <cell r="G4061">
            <v>781.04643884297514</v>
          </cell>
          <cell r="H4061">
            <v>44062</v>
          </cell>
          <cell r="I4061" t="str">
            <v>4 hs para 16 m3</v>
          </cell>
        </row>
        <row r="4062">
          <cell r="B4062" t="str">
            <v>I1311</v>
          </cell>
          <cell r="C4062" t="str">
            <v>Maquinista</v>
          </cell>
          <cell r="D4062" t="str">
            <v>hs</v>
          </cell>
          <cell r="E4062">
            <v>0.25</v>
          </cell>
          <cell r="F4062">
            <v>670.51752228571434</v>
          </cell>
          <cell r="G4062">
            <v>167.62938057142858</v>
          </cell>
          <cell r="H4062">
            <v>44062</v>
          </cell>
        </row>
        <row r="4064">
          <cell r="A4064" t="str">
            <v>T1667</v>
          </cell>
          <cell r="C4064" t="str">
            <v>Excavación De Zanjas A Máquina Con Retiro De Excedentes</v>
          </cell>
          <cell r="D4064" t="str">
            <v>m3</v>
          </cell>
          <cell r="G4064">
            <v>1942.8924807317985</v>
          </cell>
          <cell r="H4064">
            <v>44062</v>
          </cell>
          <cell r="I4064" t="str">
            <v>03 MOVIMIENTO DE SUELOS</v>
          </cell>
        </row>
        <row r="4065">
          <cell r="B4065" t="str">
            <v>T1521</v>
          </cell>
          <cell r="C4065" t="str">
            <v>Excavación A Máquina Para Trincheras De Cañerías</v>
          </cell>
          <cell r="D4065" t="str">
            <v>m3</v>
          </cell>
          <cell r="E4065">
            <v>1</v>
          </cell>
          <cell r="F4065">
            <v>994.21666131739471</v>
          </cell>
          <cell r="G4065">
            <v>994.21666131739471</v>
          </cell>
          <cell r="H4065">
            <v>44062</v>
          </cell>
          <cell r="I4065" t="str">
            <v>4 hs para 16 m3</v>
          </cell>
        </row>
        <row r="4066">
          <cell r="B4066" t="str">
            <v>T1666</v>
          </cell>
          <cell r="C4066" t="str">
            <v>Retiro De Excedentes Con Camión</v>
          </cell>
          <cell r="D4066" t="str">
            <v>m3</v>
          </cell>
          <cell r="E4066">
            <v>1</v>
          </cell>
          <cell r="F4066">
            <v>948.67581941440369</v>
          </cell>
          <cell r="G4066">
            <v>948.67581941440369</v>
          </cell>
          <cell r="H4066">
            <v>44062</v>
          </cell>
        </row>
        <row r="4068">
          <cell r="A4068" t="str">
            <v>T1668</v>
          </cell>
          <cell r="C4068" t="str">
            <v xml:space="preserve">Perfil Ipn 120 Para Soporte De Tanque </v>
          </cell>
          <cell r="D4068" t="str">
            <v>kg</v>
          </cell>
          <cell r="G4068">
            <v>286.43324452284321</v>
          </cell>
          <cell r="H4068">
            <v>44044</v>
          </cell>
          <cell r="I4068" t="str">
            <v>05 ESTRUCTURAS RESISTENTES</v>
          </cell>
        </row>
        <row r="4069">
          <cell r="B4069" t="str">
            <v>I1500</v>
          </cell>
          <cell r="C4069" t="str">
            <v>Ipn 120 X 6 Mts (11.20 Kg/Ml)</v>
          </cell>
          <cell r="D4069" t="str">
            <v>u</v>
          </cell>
          <cell r="E4069">
            <v>1.4732142857142859E-2</v>
          </cell>
          <cell r="F4069">
            <v>7280.9916999999996</v>
          </cell>
          <cell r="G4069">
            <v>107.26460986607144</v>
          </cell>
          <cell r="H4069">
            <v>44044</v>
          </cell>
          <cell r="I4069" t="str">
            <v>0,33 barras = 22,4 kg / 22,4</v>
          </cell>
        </row>
        <row r="4070">
          <cell r="B4070" t="str">
            <v>I1004</v>
          </cell>
          <cell r="C4070" t="str">
            <v>Oficial</v>
          </cell>
          <cell r="D4070" t="str">
            <v>hs</v>
          </cell>
          <cell r="E4070">
            <v>0.17857142857142858</v>
          </cell>
          <cell r="F4070">
            <v>534.76377932467528</v>
          </cell>
          <cell r="G4070">
            <v>95.493532022263452</v>
          </cell>
          <cell r="H4070">
            <v>44044</v>
          </cell>
          <cell r="I4070" t="str">
            <v>4 hs / 22,4</v>
          </cell>
        </row>
        <row r="4071">
          <cell r="B4071" t="str">
            <v>I1005</v>
          </cell>
          <cell r="C4071" t="str">
            <v>Ayudante</v>
          </cell>
          <cell r="D4071" t="str">
            <v>hs</v>
          </cell>
          <cell r="E4071">
            <v>0.17857142857142858</v>
          </cell>
          <cell r="F4071">
            <v>468.58057475324659</v>
          </cell>
          <cell r="G4071">
            <v>83.67510263450832</v>
          </cell>
          <cell r="H4071">
            <v>44044</v>
          </cell>
          <cell r="I4071" t="str">
            <v>4 hs / 22,4</v>
          </cell>
        </row>
        <row r="4073">
          <cell r="A4073" t="str">
            <v>T1669</v>
          </cell>
          <cell r="C4073" t="str">
            <v>Placas Eps 25 Mm</v>
          </cell>
          <cell r="D4073" t="str">
            <v>m2</v>
          </cell>
          <cell r="G4073">
            <v>472.82954832623375</v>
          </cell>
          <cell r="H4073">
            <v>44044</v>
          </cell>
          <cell r="I4073" t="str">
            <v>07 AISLACIONES</v>
          </cell>
        </row>
        <row r="4074">
          <cell r="B4074" t="str">
            <v>I1804</v>
          </cell>
          <cell r="C4074" t="str">
            <v>Placa Eps 25 Mm</v>
          </cell>
          <cell r="D4074" t="str">
            <v>m2</v>
          </cell>
          <cell r="E4074">
            <v>1</v>
          </cell>
          <cell r="F4074">
            <v>392.56200000000001</v>
          </cell>
          <cell r="G4074">
            <v>392.56200000000001</v>
          </cell>
          <cell r="H4074">
            <v>44044</v>
          </cell>
          <cell r="I4074" t="str">
            <v>100 m2/día / 100</v>
          </cell>
        </row>
        <row r="4075">
          <cell r="B4075" t="str">
            <v>I1004</v>
          </cell>
          <cell r="C4075" t="str">
            <v>Oficial</v>
          </cell>
          <cell r="D4075" t="str">
            <v>hs</v>
          </cell>
          <cell r="E4075">
            <v>0.08</v>
          </cell>
          <cell r="F4075">
            <v>534.76377932467528</v>
          </cell>
          <cell r="G4075">
            <v>42.781102345974027</v>
          </cell>
          <cell r="H4075">
            <v>44044</v>
          </cell>
          <cell r="I4075" t="str">
            <v>8 hs / 100</v>
          </cell>
        </row>
        <row r="4076">
          <cell r="B4076" t="str">
            <v>I1005</v>
          </cell>
          <cell r="C4076" t="str">
            <v>Ayudante</v>
          </cell>
          <cell r="D4076" t="str">
            <v>hs</v>
          </cell>
          <cell r="E4076">
            <v>0.08</v>
          </cell>
          <cell r="F4076">
            <v>468.58057475324659</v>
          </cell>
          <cell r="G4076">
            <v>37.486445980259731</v>
          </cell>
          <cell r="H4076">
            <v>44044</v>
          </cell>
          <cell r="I4076" t="str">
            <v>8 hs / 100</v>
          </cell>
        </row>
        <row r="4078">
          <cell r="A4078" t="str">
            <v>T1670</v>
          </cell>
          <cell r="C4078" t="str">
            <v>Cajón Hidrófugo En Pared De 15</v>
          </cell>
          <cell r="D4078" t="str">
            <v>ml</v>
          </cell>
          <cell r="G4078">
            <v>266.07012205831165</v>
          </cell>
          <cell r="H4078">
            <v>44044</v>
          </cell>
          <cell r="I4078" t="str">
            <v>07 AISLACIONES</v>
          </cell>
        </row>
        <row r="4079">
          <cell r="B4079" t="str">
            <v>T1110</v>
          </cell>
          <cell r="C4079" t="str">
            <v>Capa Aisladora Htal. En Muros Esp=2Cm Mci 1:3+H</v>
          </cell>
          <cell r="D4079" t="str">
            <v>m2</v>
          </cell>
          <cell r="E4079">
            <v>0.6</v>
          </cell>
          <cell r="F4079">
            <v>443.45020343051948</v>
          </cell>
          <cell r="G4079">
            <v>266.07012205831165</v>
          </cell>
          <cell r="H4079">
            <v>44044</v>
          </cell>
          <cell r="I4079" t="str">
            <v>100 m2/día / 100</v>
          </cell>
        </row>
        <row r="4081">
          <cell r="A4081" t="str">
            <v>T1671</v>
          </cell>
          <cell r="C4081" t="str">
            <v>Mesada De Acero Inoxidable</v>
          </cell>
          <cell r="D4081" t="str">
            <v>ml</v>
          </cell>
          <cell r="G4081">
            <v>4377.3112707445889</v>
          </cell>
          <cell r="H4081">
            <v>44044</v>
          </cell>
          <cell r="I4081" t="str">
            <v>46 MESADAS</v>
          </cell>
        </row>
        <row r="4082">
          <cell r="B4082" t="str">
            <v>I1805</v>
          </cell>
          <cell r="C4082" t="str">
            <v>Mesada De Acero Inoxidable 1,20 M</v>
          </cell>
          <cell r="D4082" t="str">
            <v>u</v>
          </cell>
          <cell r="E4082">
            <v>0.83333333333333337</v>
          </cell>
          <cell r="F4082">
            <v>4048.7602999999999</v>
          </cell>
          <cell r="G4082">
            <v>3373.9669166666667</v>
          </cell>
          <cell r="H4082">
            <v>44044</v>
          </cell>
        </row>
        <row r="4083">
          <cell r="B4083" t="str">
            <v>I1004</v>
          </cell>
          <cell r="C4083" t="str">
            <v>Oficial</v>
          </cell>
          <cell r="D4083" t="str">
            <v>hs</v>
          </cell>
          <cell r="E4083">
            <v>1</v>
          </cell>
          <cell r="F4083">
            <v>534.76377932467528</v>
          </cell>
          <cell r="G4083">
            <v>534.76377932467528</v>
          </cell>
          <cell r="H4083">
            <v>44044</v>
          </cell>
        </row>
        <row r="4084">
          <cell r="B4084" t="str">
            <v>I1005</v>
          </cell>
          <cell r="C4084" t="str">
            <v>Ayudante</v>
          </cell>
          <cell r="D4084" t="str">
            <v>hs</v>
          </cell>
          <cell r="E4084">
            <v>1</v>
          </cell>
          <cell r="F4084">
            <v>468.58057475324659</v>
          </cell>
          <cell r="G4084">
            <v>468.58057475324659</v>
          </cell>
          <cell r="H4084">
            <v>44044</v>
          </cell>
        </row>
        <row r="4086">
          <cell r="A4086" t="str">
            <v>T1672</v>
          </cell>
          <cell r="C4086" t="str">
            <v>Colocación De Mingitorio Mural Corto (Mo)</v>
          </cell>
          <cell r="D4086" t="str">
            <v>u</v>
          </cell>
          <cell r="G4086">
            <v>2128.2607193662334</v>
          </cell>
          <cell r="H4086">
            <v>44044</v>
          </cell>
          <cell r="I4086" t="str">
            <v>23.4 ARTEFACTOS SANITARIOS</v>
          </cell>
        </row>
        <row r="4087">
          <cell r="B4087" t="str">
            <v>I1193</v>
          </cell>
          <cell r="C4087" t="str">
            <v>Tacos De Nylon De 8 Mm</v>
          </cell>
          <cell r="D4087" t="str">
            <v>u</v>
          </cell>
          <cell r="E4087">
            <v>2</v>
          </cell>
          <cell r="F4087">
            <v>0.55369999999999997</v>
          </cell>
          <cell r="G4087">
            <v>1.1073999999999999</v>
          </cell>
          <cell r="H4087">
            <v>44044</v>
          </cell>
        </row>
        <row r="4088">
          <cell r="B4088" t="str">
            <v>I1194</v>
          </cell>
          <cell r="C4088" t="str">
            <v>Tornillo De 40 Mm Para Taco De 8</v>
          </cell>
          <cell r="D4088" t="str">
            <v>u</v>
          </cell>
          <cell r="E4088">
            <v>2</v>
          </cell>
          <cell r="F4088">
            <v>2.4710999999999999</v>
          </cell>
          <cell r="G4088">
            <v>4.9421999999999997</v>
          </cell>
          <cell r="H4088">
            <v>44044</v>
          </cell>
        </row>
        <row r="4089">
          <cell r="B4089" t="str">
            <v>I1186</v>
          </cell>
          <cell r="C4089" t="str">
            <v>Klaukol Pastina Talco X 5 Kg.</v>
          </cell>
          <cell r="D4089" t="str">
            <v>bolsa</v>
          </cell>
          <cell r="E4089">
            <v>0.1</v>
          </cell>
          <cell r="F4089">
            <v>198.34299999999999</v>
          </cell>
          <cell r="G4089">
            <v>19.834299999999999</v>
          </cell>
          <cell r="H4089">
            <v>44044</v>
          </cell>
        </row>
        <row r="4090">
          <cell r="B4090" t="str">
            <v>I1069</v>
          </cell>
          <cell r="C4090" t="str">
            <v>Oficial Sanitarista, Gasista</v>
          </cell>
          <cell r="D4090" t="str">
            <v>hs</v>
          </cell>
          <cell r="E4090">
            <v>1.5</v>
          </cell>
          <cell r="F4090">
            <v>792.42979906493497</v>
          </cell>
          <cell r="G4090">
            <v>1188.6446985974026</v>
          </cell>
          <cell r="H4090">
            <v>44044</v>
          </cell>
        </row>
        <row r="4091">
          <cell r="B4091" t="str">
            <v>I1070</v>
          </cell>
          <cell r="C4091" t="str">
            <v>Ayudante Sanitarista, Gasista</v>
          </cell>
          <cell r="D4091" t="str">
            <v>hs</v>
          </cell>
          <cell r="E4091">
            <v>1.5</v>
          </cell>
          <cell r="F4091">
            <v>609.15474717922052</v>
          </cell>
          <cell r="G4091">
            <v>913.73212076883078</v>
          </cell>
          <cell r="H4091">
            <v>44044</v>
          </cell>
        </row>
        <row r="4093">
          <cell r="A4093" t="str">
            <v>T1673</v>
          </cell>
          <cell r="C4093" t="str">
            <v>Mingitorio Mural Corto</v>
          </cell>
          <cell r="D4093" t="str">
            <v>u</v>
          </cell>
          <cell r="G4093">
            <v>8012.0789193662331</v>
          </cell>
          <cell r="H4093">
            <v>44044</v>
          </cell>
          <cell r="I4093" t="str">
            <v>23.4 ARTEFACTOS SANITARIOS</v>
          </cell>
        </row>
        <row r="4094">
          <cell r="B4094" t="str">
            <v>I1806</v>
          </cell>
          <cell r="C4094" t="str">
            <v>Mingitorio Mural Corto</v>
          </cell>
          <cell r="D4094" t="str">
            <v>u</v>
          </cell>
          <cell r="E4094">
            <v>1</v>
          </cell>
          <cell r="F4094">
            <v>5883.8181999999997</v>
          </cell>
          <cell r="G4094">
            <v>5883.8181999999997</v>
          </cell>
          <cell r="H4094">
            <v>44044</v>
          </cell>
        </row>
        <row r="4095">
          <cell r="B4095" t="str">
            <v>T1672</v>
          </cell>
          <cell r="C4095" t="str">
            <v>Colocación De Mingitorio Mural Corto (Mo)</v>
          </cell>
          <cell r="D4095" t="str">
            <v>u</v>
          </cell>
          <cell r="E4095">
            <v>1</v>
          </cell>
          <cell r="F4095">
            <v>2128.2607193662334</v>
          </cell>
          <cell r="G4095">
            <v>2128.2607193662334</v>
          </cell>
          <cell r="H4095">
            <v>44044</v>
          </cell>
        </row>
        <row r="4097">
          <cell r="A4097" t="str">
            <v>T1674</v>
          </cell>
          <cell r="C4097" t="str">
            <v>Colcación De Receptáculo De Ducha 80X80 (Mo)</v>
          </cell>
          <cell r="D4097" t="str">
            <v>u</v>
          </cell>
          <cell r="G4097">
            <v>2006.6887081558439</v>
          </cell>
          <cell r="H4097">
            <v>44044</v>
          </cell>
          <cell r="I4097" t="str">
            <v>23.4 ARTEFACTOS SANITARIOS</v>
          </cell>
        </row>
        <row r="4098">
          <cell r="B4098" t="str">
            <v>I1004</v>
          </cell>
          <cell r="C4098" t="str">
            <v>Oficial</v>
          </cell>
          <cell r="D4098" t="str">
            <v>hs</v>
          </cell>
          <cell r="E4098">
            <v>2</v>
          </cell>
          <cell r="F4098">
            <v>534.76377932467528</v>
          </cell>
          <cell r="G4098">
            <v>1069.5275586493506</v>
          </cell>
          <cell r="H4098">
            <v>44044</v>
          </cell>
        </row>
        <row r="4099">
          <cell r="B4099" t="str">
            <v>I1005</v>
          </cell>
          <cell r="C4099" t="str">
            <v>Ayudante</v>
          </cell>
          <cell r="D4099" t="str">
            <v>hs</v>
          </cell>
          <cell r="E4099">
            <v>2</v>
          </cell>
          <cell r="F4099">
            <v>468.58057475324659</v>
          </cell>
          <cell r="G4099">
            <v>937.16114950649319</v>
          </cell>
          <cell r="H4099">
            <v>44044</v>
          </cell>
        </row>
        <row r="4101">
          <cell r="A4101" t="str">
            <v>T1675</v>
          </cell>
          <cell r="C4101" t="str">
            <v>Receptáculo De Ducha 80 X 80</v>
          </cell>
          <cell r="D4101" t="str">
            <v>u</v>
          </cell>
          <cell r="G4101">
            <v>6746.0380131487009</v>
          </cell>
          <cell r="H4101">
            <v>44044</v>
          </cell>
          <cell r="I4101" t="str">
            <v>23.4 ARTEFACTOS SANITARIOS</v>
          </cell>
        </row>
        <row r="4102">
          <cell r="B4102" t="str">
            <v>I1807</v>
          </cell>
          <cell r="C4102" t="str">
            <v xml:space="preserve">Receptaculo Ducha Plato De Acero Esmaltado Blanco 80X80 </v>
          </cell>
          <cell r="D4102" t="str">
            <v>u</v>
          </cell>
          <cell r="E4102">
            <v>1</v>
          </cell>
          <cell r="F4102">
            <v>3983.4711000000002</v>
          </cell>
          <cell r="G4102">
            <v>3983.4711000000002</v>
          </cell>
          <cell r="H4102">
            <v>44044</v>
          </cell>
        </row>
        <row r="4103">
          <cell r="B4103" t="str">
            <v>T1674</v>
          </cell>
          <cell r="C4103" t="str">
            <v>Colcación De Receptáculo De Ducha 80X80 (Mo)</v>
          </cell>
          <cell r="D4103" t="str">
            <v>u</v>
          </cell>
          <cell r="E4103">
            <v>1</v>
          </cell>
          <cell r="F4103">
            <v>2006.6887081558439</v>
          </cell>
          <cell r="G4103">
            <v>2006.6887081558439</v>
          </cell>
          <cell r="H4103">
            <v>44044</v>
          </cell>
        </row>
        <row r="4104">
          <cell r="B4104" t="str">
            <v>T1071</v>
          </cell>
          <cell r="C4104" t="str">
            <v>Carpeta De Cemento Impermeable 1:3 + Hidrófugo</v>
          </cell>
          <cell r="D4104" t="str">
            <v>m2</v>
          </cell>
          <cell r="E4104">
            <v>1</v>
          </cell>
          <cell r="F4104">
            <v>755.87820499285704</v>
          </cell>
          <cell r="G4104">
            <v>755.87820499285704</v>
          </cell>
          <cell r="H4104">
            <v>44044</v>
          </cell>
        </row>
        <row r="4106">
          <cell r="A4106" t="str">
            <v>T1676</v>
          </cell>
          <cell r="C4106" t="str">
            <v>Bacha De Acero Inoxidable Diam. 34 Cm</v>
          </cell>
          <cell r="D4106" t="str">
            <v>u</v>
          </cell>
          <cell r="G4106">
            <v>2895.4810896623376</v>
          </cell>
          <cell r="H4106">
            <v>44044</v>
          </cell>
          <cell r="I4106" t="str">
            <v>23.4 ARTEFACTOS SANITARIOS</v>
          </cell>
        </row>
        <row r="4107">
          <cell r="B4107" t="str">
            <v>I1384</v>
          </cell>
          <cell r="C4107" t="str">
            <v>Bacha Baño Redonda 34 Cm</v>
          </cell>
          <cell r="D4107" t="str">
            <v>un</v>
          </cell>
          <cell r="E4107">
            <v>1</v>
          </cell>
          <cell r="F4107">
            <v>2628.0992000000001</v>
          </cell>
          <cell r="G4107">
            <v>2628.0992000000001</v>
          </cell>
          <cell r="H4107">
            <v>44044</v>
          </cell>
        </row>
        <row r="4108">
          <cell r="B4108" t="str">
            <v>I1004</v>
          </cell>
          <cell r="C4108" t="str">
            <v>Oficial</v>
          </cell>
          <cell r="D4108" t="str">
            <v>hs</v>
          </cell>
          <cell r="E4108">
            <v>0.5</v>
          </cell>
          <cell r="F4108">
            <v>534.76377932467528</v>
          </cell>
          <cell r="G4108">
            <v>267.38188966233764</v>
          </cell>
          <cell r="H4108">
            <v>44044</v>
          </cell>
        </row>
        <row r="4110">
          <cell r="A4110" t="str">
            <v>T1677</v>
          </cell>
          <cell r="C4110" t="str">
            <v>Pileta De Cocina De Acero Inoxidable</v>
          </cell>
          <cell r="D4110" t="str">
            <v>u</v>
          </cell>
          <cell r="G4110">
            <v>3962.0364793246754</v>
          </cell>
          <cell r="H4110">
            <v>44044</v>
          </cell>
          <cell r="I4110" t="str">
            <v>23.4 ARTEFACTOS SANITARIOS</v>
          </cell>
        </row>
        <row r="4111">
          <cell r="B4111" t="str">
            <v>I1386</v>
          </cell>
          <cell r="C4111" t="str">
            <v>Bacha Cocina Simple Mi Pileta 341 Acero Inoxidable</v>
          </cell>
          <cell r="D4111" t="str">
            <v>un</v>
          </cell>
          <cell r="E4111">
            <v>1</v>
          </cell>
          <cell r="F4111">
            <v>3427.2727</v>
          </cell>
          <cell r="G4111">
            <v>3427.2727</v>
          </cell>
          <cell r="H4111">
            <v>44044</v>
          </cell>
        </row>
        <row r="4112">
          <cell r="B4112" t="str">
            <v>I1004</v>
          </cell>
          <cell r="C4112" t="str">
            <v>Oficial</v>
          </cell>
          <cell r="D4112" t="str">
            <v>hs</v>
          </cell>
          <cell r="E4112">
            <v>1</v>
          </cell>
          <cell r="F4112">
            <v>534.76377932467528</v>
          </cell>
          <cell r="G4112">
            <v>534.76377932467528</v>
          </cell>
          <cell r="H4112">
            <v>44044</v>
          </cell>
        </row>
        <row r="4114">
          <cell r="A4114" t="str">
            <v>T1678</v>
          </cell>
          <cell r="C4114" t="str">
            <v>Aplicación De 1 Mano De Pintura En Muros De Yeso (Mo)</v>
          </cell>
          <cell r="D4114" t="str">
            <v>m2</v>
          </cell>
          <cell r="E4114">
            <v>30</v>
          </cell>
          <cell r="G4114">
            <v>105.65730654199133</v>
          </cell>
          <cell r="H4114">
            <v>44044</v>
          </cell>
          <cell r="I4114" t="str">
            <v>34 PINTURA</v>
          </cell>
        </row>
        <row r="4115">
          <cell r="B4115" t="str">
            <v>I1210</v>
          </cell>
          <cell r="C4115" t="str">
            <v>Oficial Pintor</v>
          </cell>
          <cell r="D4115" t="str">
            <v>hs</v>
          </cell>
          <cell r="E4115">
            <v>0.13333333333333333</v>
          </cell>
          <cell r="F4115">
            <v>792.42979906493497</v>
          </cell>
          <cell r="G4115">
            <v>105.65730654199133</v>
          </cell>
          <cell r="H4115">
            <v>44044</v>
          </cell>
          <cell r="I4115" t="str">
            <v>en 4 hs hace 30 m2</v>
          </cell>
        </row>
        <row r="4117">
          <cell r="A4117" t="str">
            <v>T1679</v>
          </cell>
          <cell r="C4117" t="str">
            <v>Aplicación De 1 Mano De Pintura En Muros De Revocados (Mo)</v>
          </cell>
          <cell r="D4117" t="str">
            <v>m2</v>
          </cell>
          <cell r="E4117">
            <v>24</v>
          </cell>
          <cell r="G4117">
            <v>132.07163317748916</v>
          </cell>
          <cell r="H4117">
            <v>44044</v>
          </cell>
          <cell r="I4117" t="str">
            <v>34 PINTURA</v>
          </cell>
        </row>
        <row r="4118">
          <cell r="B4118" t="str">
            <v>I1210</v>
          </cell>
          <cell r="C4118" t="str">
            <v>Oficial Pintor</v>
          </cell>
          <cell r="D4118" t="str">
            <v>hs</v>
          </cell>
          <cell r="E4118">
            <v>0.16666666666666666</v>
          </cell>
          <cell r="F4118">
            <v>792.42979906493497</v>
          </cell>
          <cell r="G4118">
            <v>132.07163317748916</v>
          </cell>
          <cell r="H4118">
            <v>44044</v>
          </cell>
          <cell r="I4118" t="str">
            <v>en 4 hs hace 24 m2</v>
          </cell>
        </row>
        <row r="4120">
          <cell r="A4120" t="str">
            <v>T1680</v>
          </cell>
          <cell r="C4120" t="str">
            <v>Aplicación De 1 Mano De Pintura En Cielorrasos De Yeso (Mo)</v>
          </cell>
          <cell r="D4120" t="str">
            <v>m2</v>
          </cell>
          <cell r="E4120">
            <v>24</v>
          </cell>
          <cell r="G4120">
            <v>132.07163317748916</v>
          </cell>
          <cell r="H4120">
            <v>44044</v>
          </cell>
          <cell r="I4120" t="str">
            <v>34 PINTURA</v>
          </cell>
        </row>
        <row r="4121">
          <cell r="B4121" t="str">
            <v>I1210</v>
          </cell>
          <cell r="C4121" t="str">
            <v>Oficial Pintor</v>
          </cell>
          <cell r="D4121" t="str">
            <v>hs</v>
          </cell>
          <cell r="E4121">
            <v>0.16666666666666666</v>
          </cell>
          <cell r="F4121">
            <v>792.42979906493497</v>
          </cell>
          <cell r="G4121">
            <v>132.07163317748916</v>
          </cell>
          <cell r="H4121">
            <v>44044</v>
          </cell>
          <cell r="I4121" t="str">
            <v>en 4 hs hace 24 m2</v>
          </cell>
        </row>
        <row r="4123">
          <cell r="A4123" t="str">
            <v>T1681</v>
          </cell>
          <cell r="C4123" t="str">
            <v>Aplicación De 1 Mano De Pintura En Cielorrasos Revocados (Mo)</v>
          </cell>
          <cell r="D4123" t="str">
            <v>m2</v>
          </cell>
          <cell r="E4123">
            <v>19.200000000000003</v>
          </cell>
          <cell r="G4123">
            <v>165.08954147186142</v>
          </cell>
          <cell r="H4123">
            <v>44044</v>
          </cell>
          <cell r="I4123" t="str">
            <v>34 PINTURA</v>
          </cell>
        </row>
        <row r="4124">
          <cell r="B4124" t="str">
            <v>I1210</v>
          </cell>
          <cell r="C4124" t="str">
            <v>Oficial Pintor</v>
          </cell>
          <cell r="D4124" t="str">
            <v>hs</v>
          </cell>
          <cell r="E4124">
            <v>0.20833333333333331</v>
          </cell>
          <cell r="F4124">
            <v>792.42979906493497</v>
          </cell>
          <cell r="G4124">
            <v>165.08954147186142</v>
          </cell>
          <cell r="H4124">
            <v>44044</v>
          </cell>
          <cell r="I4124" t="str">
            <v>en 4 hs hace 19,2 m2</v>
          </cell>
        </row>
        <row r="4126">
          <cell r="A4126" t="str">
            <v>T1682</v>
          </cell>
          <cell r="C4126" t="str">
            <v>Pintura Sobre Muro Revocado, 1 Mano De Base Y 2 Manos De Látex Antihongo</v>
          </cell>
          <cell r="D4126" t="str">
            <v>m2</v>
          </cell>
          <cell r="G4126">
            <v>665.95483932445882</v>
          </cell>
          <cell r="H4126">
            <v>44044</v>
          </cell>
          <cell r="I4126" t="str">
            <v>34 PINTURA</v>
          </cell>
        </row>
        <row r="4127">
          <cell r="B4127" t="str">
            <v>I1205</v>
          </cell>
          <cell r="C4127" t="str">
            <v>Enduido Plastico Al Agua X 20 Litros</v>
          </cell>
          <cell r="D4127" t="str">
            <v>lata</v>
          </cell>
          <cell r="E4127">
            <v>1.2500000000000001E-2</v>
          </cell>
          <cell r="F4127">
            <v>2066.1156999999998</v>
          </cell>
          <cell r="G4127">
            <v>25.82644625</v>
          </cell>
          <cell r="H4127">
            <v>44044</v>
          </cell>
          <cell r="I4127" t="str">
            <v>0,2 LTS/M2</v>
          </cell>
        </row>
        <row r="4128">
          <cell r="B4128" t="str">
            <v>I1343</v>
          </cell>
          <cell r="C4128" t="str">
            <v>Lija Al Agua</v>
          </cell>
          <cell r="D4128" t="str">
            <v>u</v>
          </cell>
          <cell r="E4128">
            <v>0.5</v>
          </cell>
          <cell r="F4128">
            <v>29.6694</v>
          </cell>
          <cell r="G4128">
            <v>14.8347</v>
          </cell>
          <cell r="H4128">
            <v>44044</v>
          </cell>
          <cell r="I4128" t="str">
            <v>RINDE 2 M2</v>
          </cell>
        </row>
        <row r="4129">
          <cell r="B4129" t="str">
            <v>I1809</v>
          </cell>
          <cell r="C4129" t="str">
            <v>Sellador Fijador Al Agua Andina X 4Lts</v>
          </cell>
          <cell r="D4129" t="str">
            <v>u</v>
          </cell>
          <cell r="E4129">
            <v>2.5000000000000001E-2</v>
          </cell>
          <cell r="F4129">
            <v>483.47109999999998</v>
          </cell>
          <cell r="G4129">
            <v>12.0867775</v>
          </cell>
          <cell r="H4129">
            <v>44044</v>
          </cell>
          <cell r="I4129" t="str">
            <v>0,1 LTS/M2 POR MANO</v>
          </cell>
        </row>
        <row r="4130">
          <cell r="B4130" t="str">
            <v>I1808</v>
          </cell>
          <cell r="C4130" t="str">
            <v>Latex Baños Y Cocinas Alba Antihongo X 4Lts</v>
          </cell>
          <cell r="D4130" t="str">
            <v>u</v>
          </cell>
          <cell r="E4130">
            <v>7.4999999999999997E-2</v>
          </cell>
          <cell r="F4130">
            <v>1387.6033</v>
          </cell>
          <cell r="G4130">
            <v>104.07024749999999</v>
          </cell>
          <cell r="H4130">
            <v>44044</v>
          </cell>
          <cell r="I4130" t="str">
            <v>0,15 LTS/M2 POR MANO, 2 MANOS,= 0,3 LTS</v>
          </cell>
        </row>
        <row r="4131">
          <cell r="B4131" t="str">
            <v>I1335</v>
          </cell>
          <cell r="C4131" t="str">
            <v>Rodillo De Lana Para Pintor</v>
          </cell>
          <cell r="D4131" t="str">
            <v>u</v>
          </cell>
          <cell r="E4131">
            <v>0.01</v>
          </cell>
          <cell r="F4131">
            <v>328.92559999999997</v>
          </cell>
          <cell r="G4131">
            <v>3.289256</v>
          </cell>
          <cell r="H4131">
            <v>44044</v>
          </cell>
          <cell r="I4131" t="str">
            <v>RINDE 100 M2</v>
          </cell>
        </row>
        <row r="4132">
          <cell r="B4132" t="str">
            <v>I1336</v>
          </cell>
          <cell r="C4132" t="str">
            <v>Pincel De Pintor</v>
          </cell>
          <cell r="D4132" t="str">
            <v>u</v>
          </cell>
          <cell r="E4132">
            <v>0.01</v>
          </cell>
          <cell r="F4132">
            <v>307.43799999999999</v>
          </cell>
          <cell r="G4132">
            <v>3.0743800000000001</v>
          </cell>
          <cell r="H4132">
            <v>44044</v>
          </cell>
          <cell r="I4132" t="str">
            <v>RINDE 100 M2</v>
          </cell>
        </row>
        <row r="4133">
          <cell r="B4133" t="str">
            <v>I1338</v>
          </cell>
          <cell r="C4133" t="str">
            <v>Cinta De Pintor 18 Mm X 40 Mts</v>
          </cell>
          <cell r="D4133" t="str">
            <v>u</v>
          </cell>
          <cell r="E4133">
            <v>0.01</v>
          </cell>
          <cell r="F4133">
            <v>90.082599999999999</v>
          </cell>
          <cell r="G4133">
            <v>0.90082600000000002</v>
          </cell>
          <cell r="H4133">
            <v>44044</v>
          </cell>
          <cell r="I4133" t="str">
            <v>RINDE 100 M2</v>
          </cell>
        </row>
        <row r="4134">
          <cell r="B4134" t="str">
            <v>T1610</v>
          </cell>
          <cell r="C4134" t="str">
            <v>Enduir Y Lijar Superficies (Mo)</v>
          </cell>
          <cell r="D4134" t="str">
            <v>m2</v>
          </cell>
          <cell r="E4134">
            <v>1</v>
          </cell>
          <cell r="F4134">
            <v>105.65730654199133</v>
          </cell>
          <cell r="G4134">
            <v>105.65730654199133</v>
          </cell>
          <cell r="H4134">
            <v>44044</v>
          </cell>
        </row>
        <row r="4135">
          <cell r="B4135" t="str">
            <v>T1679</v>
          </cell>
          <cell r="C4135" t="str">
            <v>Aplicación De 1 Mano De Pintura En Muros De Revocados (Mo)</v>
          </cell>
          <cell r="D4135" t="str">
            <v>m2</v>
          </cell>
          <cell r="E4135">
            <v>3</v>
          </cell>
          <cell r="F4135">
            <v>132.07163317748916</v>
          </cell>
          <cell r="G4135">
            <v>396.21489953246748</v>
          </cell>
          <cell r="H4135">
            <v>44044</v>
          </cell>
          <cell r="I4135" t="str">
            <v>3 MANOS, 1 BASE + 2 LATEX</v>
          </cell>
        </row>
        <row r="4137">
          <cell r="A4137" t="str">
            <v>T1683</v>
          </cell>
          <cell r="C4137" t="str">
            <v>Pintura Sobre Muro Yeso, 1 Mano De Base Y 2 Manos De Látex</v>
          </cell>
          <cell r="D4137" t="str">
            <v>m2</v>
          </cell>
          <cell r="G4137">
            <v>668.85566682445881</v>
          </cell>
          <cell r="H4137">
            <v>44044</v>
          </cell>
          <cell r="I4137" t="str">
            <v>34 PINTURA</v>
          </cell>
        </row>
        <row r="4138">
          <cell r="B4138" t="str">
            <v>I1205</v>
          </cell>
          <cell r="C4138" t="str">
            <v>Enduido Plastico Al Agua X 20 Litros</v>
          </cell>
          <cell r="D4138" t="str">
            <v>lata</v>
          </cell>
          <cell r="E4138">
            <v>1.2500000000000001E-2</v>
          </cell>
          <cell r="F4138">
            <v>2066.1156999999998</v>
          </cell>
          <cell r="G4138">
            <v>25.82644625</v>
          </cell>
          <cell r="H4138">
            <v>44044</v>
          </cell>
          <cell r="I4138" t="str">
            <v>0,2 LTS/M2</v>
          </cell>
        </row>
        <row r="4139">
          <cell r="B4139" t="str">
            <v>I1343</v>
          </cell>
          <cell r="C4139" t="str">
            <v>Lija Al Agua</v>
          </cell>
          <cell r="D4139" t="str">
            <v>u</v>
          </cell>
          <cell r="E4139">
            <v>0.5</v>
          </cell>
          <cell r="F4139">
            <v>29.6694</v>
          </cell>
          <cell r="G4139">
            <v>14.8347</v>
          </cell>
          <cell r="H4139">
            <v>44044</v>
          </cell>
          <cell r="I4139" t="str">
            <v>RINDE 2 M2</v>
          </cell>
        </row>
        <row r="4140">
          <cell r="B4140" t="str">
            <v>I1809</v>
          </cell>
          <cell r="C4140" t="str">
            <v>Sellador Fijador Al Agua Andina X 4Lts</v>
          </cell>
          <cell r="D4140" t="str">
            <v>u</v>
          </cell>
          <cell r="E4140">
            <v>2.5000000000000001E-2</v>
          </cell>
          <cell r="F4140">
            <v>483.47109999999998</v>
          </cell>
          <cell r="G4140">
            <v>12.0867775</v>
          </cell>
          <cell r="H4140">
            <v>44044</v>
          </cell>
          <cell r="I4140" t="str">
            <v>0,1 LTS/M2 POR MANO</v>
          </cell>
        </row>
        <row r="4141">
          <cell r="B4141" t="str">
            <v>I1334</v>
          </cell>
          <cell r="C4141" t="str">
            <v>Albalatex Pintura Interior Mate Blanco 20Lts</v>
          </cell>
          <cell r="D4141" t="str">
            <v>u</v>
          </cell>
          <cell r="E4141">
            <v>1.4999999999999999E-2</v>
          </cell>
          <cell r="F4141">
            <v>7131.4049999999997</v>
          </cell>
          <cell r="G4141">
            <v>106.971075</v>
          </cell>
          <cell r="H4141">
            <v>44044</v>
          </cell>
          <cell r="I4141" t="str">
            <v>0,15 LTS/M2 POR MANO, 2 MANOS,= 0,3 LTS</v>
          </cell>
        </row>
        <row r="4142">
          <cell r="B4142" t="str">
            <v>I1335</v>
          </cell>
          <cell r="C4142" t="str">
            <v>Rodillo De Lana Para Pintor</v>
          </cell>
          <cell r="D4142" t="str">
            <v>u</v>
          </cell>
          <cell r="E4142">
            <v>0.01</v>
          </cell>
          <cell r="F4142">
            <v>328.92559999999997</v>
          </cell>
          <cell r="G4142">
            <v>3.289256</v>
          </cell>
          <cell r="H4142">
            <v>44044</v>
          </cell>
          <cell r="I4142" t="str">
            <v>RINDE 100 M2</v>
          </cell>
        </row>
        <row r="4143">
          <cell r="B4143" t="str">
            <v>I1336</v>
          </cell>
          <cell r="C4143" t="str">
            <v>Pincel De Pintor</v>
          </cell>
          <cell r="D4143" t="str">
            <v>u</v>
          </cell>
          <cell r="E4143">
            <v>0.01</v>
          </cell>
          <cell r="F4143">
            <v>307.43799999999999</v>
          </cell>
          <cell r="G4143">
            <v>3.0743800000000001</v>
          </cell>
          <cell r="H4143">
            <v>44044</v>
          </cell>
          <cell r="I4143" t="str">
            <v>RINDE 100 M2</v>
          </cell>
        </row>
        <row r="4144">
          <cell r="B4144" t="str">
            <v>I1338</v>
          </cell>
          <cell r="C4144" t="str">
            <v>Cinta De Pintor 18 Mm X 40 Mts</v>
          </cell>
          <cell r="D4144" t="str">
            <v>u</v>
          </cell>
          <cell r="E4144">
            <v>0.01</v>
          </cell>
          <cell r="F4144">
            <v>90.082599999999999</v>
          </cell>
          <cell r="G4144">
            <v>0.90082600000000002</v>
          </cell>
          <cell r="H4144">
            <v>44044</v>
          </cell>
          <cell r="I4144" t="str">
            <v>RINDE 100 M2</v>
          </cell>
        </row>
        <row r="4145">
          <cell r="B4145" t="str">
            <v>T1610</v>
          </cell>
          <cell r="C4145" t="str">
            <v>Enduir Y Lijar Superficies (Mo)</v>
          </cell>
          <cell r="D4145" t="str">
            <v>m2</v>
          </cell>
          <cell r="E4145">
            <v>1</v>
          </cell>
          <cell r="F4145">
            <v>105.65730654199133</v>
          </cell>
          <cell r="G4145">
            <v>105.65730654199133</v>
          </cell>
          <cell r="H4145">
            <v>44044</v>
          </cell>
        </row>
        <row r="4146">
          <cell r="B4146" t="str">
            <v>T1680</v>
          </cell>
          <cell r="C4146" t="str">
            <v>Aplicación De 1 Mano De Pintura En Cielorrasos De Yeso (Mo)</v>
          </cell>
          <cell r="D4146" t="str">
            <v>m2</v>
          </cell>
          <cell r="E4146">
            <v>3</v>
          </cell>
          <cell r="F4146">
            <v>132.07163317748916</v>
          </cell>
          <cell r="G4146">
            <v>396.21489953246748</v>
          </cell>
          <cell r="H4146">
            <v>44044</v>
          </cell>
          <cell r="I4146" t="str">
            <v>3 MANOS, 1 BASE + 2 LATEX</v>
          </cell>
        </row>
        <row r="4148">
          <cell r="A4148" t="str">
            <v>T1684</v>
          </cell>
          <cell r="C4148" t="str">
            <v>Pintura Sobre Cielorraso Yeso Aplicado, 1 Mano De Base Y 2 Manos De Látex Antihongo</v>
          </cell>
          <cell r="D4148" t="str">
            <v>m2</v>
          </cell>
          <cell r="G4148">
            <v>689.98712813285704</v>
          </cell>
          <cell r="H4148">
            <v>44044</v>
          </cell>
          <cell r="I4148" t="str">
            <v>34 PINTURA</v>
          </cell>
        </row>
        <row r="4149">
          <cell r="B4149" t="str">
            <v>I1205</v>
          </cell>
          <cell r="C4149" t="str">
            <v>Enduido Plastico Al Agua X 20 Litros</v>
          </cell>
          <cell r="D4149" t="str">
            <v>lata</v>
          </cell>
          <cell r="E4149">
            <v>1.2500000000000001E-2</v>
          </cell>
          <cell r="F4149">
            <v>2066.1156999999998</v>
          </cell>
          <cell r="G4149">
            <v>25.82644625</v>
          </cell>
          <cell r="H4149">
            <v>44044</v>
          </cell>
          <cell r="I4149" t="str">
            <v>0,2 LTS/M2</v>
          </cell>
        </row>
        <row r="4150">
          <cell r="B4150" t="str">
            <v>I1343</v>
          </cell>
          <cell r="C4150" t="str">
            <v>Lija Al Agua</v>
          </cell>
          <cell r="D4150" t="str">
            <v>u</v>
          </cell>
          <cell r="E4150">
            <v>0.5</v>
          </cell>
          <cell r="F4150">
            <v>29.6694</v>
          </cell>
          <cell r="G4150">
            <v>14.8347</v>
          </cell>
          <cell r="H4150">
            <v>44044</v>
          </cell>
          <cell r="I4150" t="str">
            <v>RINDE 2 M2</v>
          </cell>
        </row>
        <row r="4151">
          <cell r="B4151" t="str">
            <v>I1809</v>
          </cell>
          <cell r="C4151" t="str">
            <v>Sellador Fijador Al Agua Andina X 4Lts</v>
          </cell>
          <cell r="D4151" t="str">
            <v>u</v>
          </cell>
          <cell r="E4151">
            <v>2.5000000000000001E-2</v>
          </cell>
          <cell r="F4151">
            <v>483.47109999999998</v>
          </cell>
          <cell r="G4151">
            <v>12.0867775</v>
          </cell>
          <cell r="H4151">
            <v>44044</v>
          </cell>
          <cell r="I4151" t="str">
            <v>0,1 LTS/M2 POR MANO</v>
          </cell>
        </row>
        <row r="4152">
          <cell r="B4152" t="str">
            <v>I1334</v>
          </cell>
          <cell r="C4152" t="str">
            <v>Albalatex Pintura Interior Mate Blanco 20Lts</v>
          </cell>
          <cell r="D4152" t="str">
            <v>u</v>
          </cell>
          <cell r="E4152">
            <v>1.4999999999999999E-2</v>
          </cell>
          <cell r="F4152">
            <v>7131.4049999999997</v>
          </cell>
          <cell r="G4152">
            <v>106.971075</v>
          </cell>
          <cell r="H4152">
            <v>44044</v>
          </cell>
          <cell r="I4152" t="str">
            <v>0,15 LTS/M2 POR MANO, 2 MANOS,= 0,3 LTS</v>
          </cell>
        </row>
        <row r="4153">
          <cell r="B4153" t="str">
            <v>I1335</v>
          </cell>
          <cell r="C4153" t="str">
            <v>Rodillo De Lana Para Pintor</v>
          </cell>
          <cell r="D4153" t="str">
            <v>u</v>
          </cell>
          <cell r="E4153">
            <v>0.01</v>
          </cell>
          <cell r="F4153">
            <v>328.92559999999997</v>
          </cell>
          <cell r="G4153">
            <v>3.289256</v>
          </cell>
          <cell r="H4153">
            <v>44044</v>
          </cell>
          <cell r="I4153" t="str">
            <v>RINDE 100 M2</v>
          </cell>
        </row>
        <row r="4154">
          <cell r="B4154" t="str">
            <v>I1336</v>
          </cell>
          <cell r="C4154" t="str">
            <v>Pincel De Pintor</v>
          </cell>
          <cell r="D4154" t="str">
            <v>u</v>
          </cell>
          <cell r="E4154">
            <v>0.01</v>
          </cell>
          <cell r="F4154">
            <v>307.43799999999999</v>
          </cell>
          <cell r="G4154">
            <v>3.0743800000000001</v>
          </cell>
          <cell r="H4154">
            <v>44044</v>
          </cell>
          <cell r="I4154" t="str">
            <v>RINDE 100 M2</v>
          </cell>
        </row>
        <row r="4155">
          <cell r="B4155" t="str">
            <v>I1338</v>
          </cell>
          <cell r="C4155" t="str">
            <v>Cinta De Pintor 18 Mm X 40 Mts</v>
          </cell>
          <cell r="D4155" t="str">
            <v>u</v>
          </cell>
          <cell r="E4155">
            <v>0.01</v>
          </cell>
          <cell r="F4155">
            <v>90.082599999999999</v>
          </cell>
          <cell r="G4155">
            <v>0.90082600000000002</v>
          </cell>
          <cell r="H4155">
            <v>44044</v>
          </cell>
          <cell r="I4155" t="str">
            <v>RINDE 100 M2</v>
          </cell>
        </row>
        <row r="4156">
          <cell r="B4156" t="str">
            <v>T1610</v>
          </cell>
          <cell r="C4156" t="str">
            <v>Enduir Y Lijar Superficies (Mo)</v>
          </cell>
          <cell r="D4156" t="str">
            <v>m2</v>
          </cell>
          <cell r="E4156">
            <v>1.2</v>
          </cell>
          <cell r="F4156">
            <v>105.65730654199133</v>
          </cell>
          <cell r="G4156">
            <v>126.78876785038959</v>
          </cell>
          <cell r="H4156">
            <v>44044</v>
          </cell>
          <cell r="I4156" t="str">
            <v>20 % mas en cielorrasos</v>
          </cell>
        </row>
        <row r="4157">
          <cell r="B4157" t="str">
            <v>T1680</v>
          </cell>
          <cell r="C4157" t="str">
            <v>Aplicación De 1 Mano De Pintura En Cielorrasos De Yeso (Mo)</v>
          </cell>
          <cell r="D4157" t="str">
            <v>m2</v>
          </cell>
          <cell r="E4157">
            <v>3</v>
          </cell>
          <cell r="F4157">
            <v>132.07163317748916</v>
          </cell>
          <cell r="G4157">
            <v>396.21489953246748</v>
          </cell>
          <cell r="H4157">
            <v>44044</v>
          </cell>
          <cell r="I4157" t="str">
            <v>3 MANOS, 1 BASE + 2 LATEX</v>
          </cell>
        </row>
        <row r="4159">
          <cell r="A4159" t="str">
            <v>T1685</v>
          </cell>
          <cell r="C4159" t="str">
            <v>Pintura Sobre Cielorraso Placa De Roca De Yeso, 1 Mano De Base Y 2 Manos De Látex</v>
          </cell>
          <cell r="D4159" t="str">
            <v>m2</v>
          </cell>
          <cell r="G4159">
            <v>716.04872653705615</v>
          </cell>
          <cell r="H4159">
            <v>44044</v>
          </cell>
          <cell r="I4159" t="str">
            <v>34 PINTURA</v>
          </cell>
        </row>
        <row r="4160">
          <cell r="B4160" t="str">
            <v>I1205</v>
          </cell>
          <cell r="C4160" t="str">
            <v>Enduido Plastico Al Agua X 20 Litros</v>
          </cell>
          <cell r="D4160" t="str">
            <v>lata</v>
          </cell>
          <cell r="E4160">
            <v>0.02</v>
          </cell>
          <cell r="F4160">
            <v>2066.1156999999998</v>
          </cell>
          <cell r="G4160">
            <v>41.322313999999999</v>
          </cell>
          <cell r="H4160">
            <v>44044</v>
          </cell>
          <cell r="I4160" t="str">
            <v>0,4 LTS/M2 por las juntas</v>
          </cell>
        </row>
        <row r="4161">
          <cell r="B4161" t="str">
            <v>I1343</v>
          </cell>
          <cell r="C4161" t="str">
            <v>Lija Al Agua</v>
          </cell>
          <cell r="D4161" t="str">
            <v>u</v>
          </cell>
          <cell r="E4161">
            <v>0.5</v>
          </cell>
          <cell r="F4161">
            <v>29.6694</v>
          </cell>
          <cell r="G4161">
            <v>14.8347</v>
          </cell>
          <cell r="H4161">
            <v>44044</v>
          </cell>
          <cell r="I4161" t="str">
            <v>RINDE 2 M2</v>
          </cell>
        </row>
        <row r="4162">
          <cell r="B4162" t="str">
            <v>I1809</v>
          </cell>
          <cell r="C4162" t="str">
            <v>Sellador Fijador Al Agua Andina X 4Lts</v>
          </cell>
          <cell r="D4162" t="str">
            <v>u</v>
          </cell>
          <cell r="E4162">
            <v>2.5000000000000001E-2</v>
          </cell>
          <cell r="F4162">
            <v>483.47109999999998</v>
          </cell>
          <cell r="G4162">
            <v>12.0867775</v>
          </cell>
          <cell r="H4162">
            <v>44044</v>
          </cell>
          <cell r="I4162" t="str">
            <v>0,1 LTS/M2 POR MANO</v>
          </cell>
        </row>
        <row r="4163">
          <cell r="B4163" t="str">
            <v>I1334</v>
          </cell>
          <cell r="C4163" t="str">
            <v>Albalatex Pintura Interior Mate Blanco 20Lts</v>
          </cell>
          <cell r="D4163" t="str">
            <v>u</v>
          </cell>
          <cell r="E4163">
            <v>1.4999999999999999E-2</v>
          </cell>
          <cell r="F4163">
            <v>7131.4049999999997</v>
          </cell>
          <cell r="G4163">
            <v>106.971075</v>
          </cell>
          <cell r="H4163">
            <v>44044</v>
          </cell>
          <cell r="I4163" t="str">
            <v>0,15 LTS/M2 POR MANO, 2 MANOS,= 0,3 LTS</v>
          </cell>
        </row>
        <row r="4164">
          <cell r="B4164" t="str">
            <v>I1335</v>
          </cell>
          <cell r="C4164" t="str">
            <v>Rodillo De Lana Para Pintor</v>
          </cell>
          <cell r="D4164" t="str">
            <v>u</v>
          </cell>
          <cell r="E4164">
            <v>0.01</v>
          </cell>
          <cell r="F4164">
            <v>328.92559999999997</v>
          </cell>
          <cell r="G4164">
            <v>3.289256</v>
          </cell>
          <cell r="H4164">
            <v>44044</v>
          </cell>
          <cell r="I4164" t="str">
            <v>RINDE 100 M2</v>
          </cell>
        </row>
        <row r="4165">
          <cell r="B4165" t="str">
            <v>I1336</v>
          </cell>
          <cell r="C4165" t="str">
            <v>Pincel De Pintor</v>
          </cell>
          <cell r="D4165" t="str">
            <v>u</v>
          </cell>
          <cell r="E4165">
            <v>0.01</v>
          </cell>
          <cell r="F4165">
            <v>307.43799999999999</v>
          </cell>
          <cell r="G4165">
            <v>3.0743800000000001</v>
          </cell>
          <cell r="H4165">
            <v>44044</v>
          </cell>
          <cell r="I4165" t="str">
            <v>RINDE 100 M2</v>
          </cell>
        </row>
        <row r="4166">
          <cell r="B4166" t="str">
            <v>I1338</v>
          </cell>
          <cell r="C4166" t="str">
            <v>Cinta De Pintor 18 Mm X 40 Mts</v>
          </cell>
          <cell r="D4166" t="str">
            <v>u</v>
          </cell>
          <cell r="E4166">
            <v>0.01</v>
          </cell>
          <cell r="F4166">
            <v>90.082599999999999</v>
          </cell>
          <cell r="G4166">
            <v>0.90082600000000002</v>
          </cell>
          <cell r="H4166">
            <v>44044</v>
          </cell>
          <cell r="I4166" t="str">
            <v>RINDE 100 M2</v>
          </cell>
        </row>
        <row r="4167">
          <cell r="B4167" t="str">
            <v>T1610</v>
          </cell>
          <cell r="C4167" t="str">
            <v>Enduir Y Lijar Superficies (Mo)</v>
          </cell>
          <cell r="D4167" t="str">
            <v>m2</v>
          </cell>
          <cell r="E4167">
            <v>1.3</v>
          </cell>
          <cell r="F4167">
            <v>105.65730654199133</v>
          </cell>
          <cell r="G4167">
            <v>137.35449850458875</v>
          </cell>
          <cell r="H4167">
            <v>44044</v>
          </cell>
          <cell r="I4167" t="str">
            <v>30 % mas en cielorrasos de durlock, por las juntas</v>
          </cell>
        </row>
        <row r="4168">
          <cell r="B4168" t="str">
            <v>T1680</v>
          </cell>
          <cell r="C4168" t="str">
            <v>Aplicación De 1 Mano De Pintura En Cielorrasos De Yeso (Mo)</v>
          </cell>
          <cell r="D4168" t="str">
            <v>m2</v>
          </cell>
          <cell r="E4168">
            <v>3</v>
          </cell>
          <cell r="F4168">
            <v>132.07163317748916</v>
          </cell>
          <cell r="G4168">
            <v>396.21489953246748</v>
          </cell>
          <cell r="H4168">
            <v>44044</v>
          </cell>
          <cell r="I4168" t="str">
            <v>3 MANOS, 1 BASE + 2 LATEX</v>
          </cell>
        </row>
        <row r="4170">
          <cell r="A4170" t="str">
            <v>T1686</v>
          </cell>
          <cell r="C4170" t="str">
            <v>Coleccion De Pinturas</v>
          </cell>
          <cell r="D4170" t="str">
            <v>m2</v>
          </cell>
          <cell r="G4170">
            <v>5834.4613469080086</v>
          </cell>
          <cell r="H4170">
            <v>44044</v>
          </cell>
          <cell r="I4170" t="str">
            <v>34 PINTURA</v>
          </cell>
        </row>
        <row r="4171">
          <cell r="B4171" t="str">
            <v>T1682</v>
          </cell>
          <cell r="C4171" t="str">
            <v>Pintura Sobre Muro Revocado, 1 Mano De Base Y 2 Manos De Látex Antihongo</v>
          </cell>
          <cell r="D4171" t="str">
            <v>m2</v>
          </cell>
          <cell r="E4171">
            <v>1</v>
          </cell>
          <cell r="F4171">
            <v>665.95483932445882</v>
          </cell>
          <cell r="G4171">
            <v>665.95483932445882</v>
          </cell>
          <cell r="H4171">
            <v>44044</v>
          </cell>
        </row>
        <row r="4172">
          <cell r="B4172" t="str">
            <v>T1683</v>
          </cell>
          <cell r="C4172" t="str">
            <v>Pintura Sobre Muro Yeso, 1 Mano De Base Y 2 Manos De Látex</v>
          </cell>
          <cell r="D4172" t="str">
            <v>m2</v>
          </cell>
          <cell r="E4172">
            <v>1</v>
          </cell>
          <cell r="F4172">
            <v>668.85566682445881</v>
          </cell>
          <cell r="G4172">
            <v>668.85566682445881</v>
          </cell>
          <cell r="H4172">
            <v>44044</v>
          </cell>
        </row>
        <row r="4173">
          <cell r="B4173" t="str">
            <v>T1684</v>
          </cell>
          <cell r="C4173" t="str">
            <v>Pintura Sobre Cielorraso Yeso Aplicado, 1 Mano De Base Y 2 Manos De Látex Antihongo</v>
          </cell>
          <cell r="D4173" t="str">
            <v>m2</v>
          </cell>
          <cell r="E4173">
            <v>1</v>
          </cell>
          <cell r="F4173">
            <v>689.98712813285704</v>
          </cell>
          <cell r="G4173">
            <v>689.98712813285704</v>
          </cell>
          <cell r="H4173">
            <v>44044</v>
          </cell>
        </row>
        <row r="4174">
          <cell r="B4174" t="str">
            <v>T1685</v>
          </cell>
          <cell r="C4174" t="str">
            <v>Pintura Sobre Cielorraso Placa De Roca De Yeso, 1 Mano De Base Y 2 Manos De Látex</v>
          </cell>
          <cell r="D4174" t="str">
            <v>m2</v>
          </cell>
          <cell r="E4174">
            <v>1</v>
          </cell>
          <cell r="F4174">
            <v>716.04872653705615</v>
          </cell>
          <cell r="G4174">
            <v>716.04872653705615</v>
          </cell>
          <cell r="H4174">
            <v>44044</v>
          </cell>
        </row>
        <row r="4175">
          <cell r="B4175" t="str">
            <v>T1579</v>
          </cell>
          <cell r="C4175" t="str">
            <v>Pintura Poliuretánica Y Epoxi</v>
          </cell>
          <cell r="D4175" t="str">
            <v>m2</v>
          </cell>
          <cell r="E4175">
            <v>1</v>
          </cell>
          <cell r="F4175">
            <v>1496.0165659186146</v>
          </cell>
          <cell r="G4175">
            <v>1496.0165659186146</v>
          </cell>
          <cell r="H4175">
            <v>44044</v>
          </cell>
        </row>
        <row r="4176">
          <cell r="B4176" t="str">
            <v>T1203</v>
          </cell>
          <cell r="C4176" t="str">
            <v>Esmalte Sintetico Sobre Madera</v>
          </cell>
          <cell r="D4176" t="str">
            <v>m2</v>
          </cell>
          <cell r="E4176">
            <v>1</v>
          </cell>
          <cell r="F4176">
            <v>798.7992100852814</v>
          </cell>
          <cell r="G4176">
            <v>798.7992100852814</v>
          </cell>
          <cell r="H4176">
            <v>44044</v>
          </cell>
        </row>
        <row r="4177">
          <cell r="B4177" t="str">
            <v>T1183</v>
          </cell>
          <cell r="C4177" t="str">
            <v>Esmalte Sintetico Sobre Metal</v>
          </cell>
          <cell r="D4177" t="str">
            <v>m2</v>
          </cell>
          <cell r="E4177">
            <v>1</v>
          </cell>
          <cell r="F4177">
            <v>798.7992100852814</v>
          </cell>
          <cell r="G4177">
            <v>798.7992100852814</v>
          </cell>
          <cell r="H4177">
            <v>44044</v>
          </cell>
        </row>
        <row r="4179">
          <cell r="A4179" t="str">
            <v>T1687</v>
          </cell>
          <cell r="C4179" t="str">
            <v>Colección De Pluviales</v>
          </cell>
          <cell r="D4179" t="str">
            <v>u</v>
          </cell>
          <cell r="G4179">
            <v>6809.8401040200843</v>
          </cell>
          <cell r="H4179">
            <v>43983.499201388891</v>
          </cell>
          <cell r="I4179" t="str">
            <v>23.3 DESAGUES PLUVIALES</v>
          </cell>
        </row>
        <row r="4180">
          <cell r="B4180" t="str">
            <v>T1167</v>
          </cell>
          <cell r="C4180" t="str">
            <v>Caño De Pvc 110 Mm Esp. 3,2Mm, (Con Excavación Y Relleno)</v>
          </cell>
          <cell r="D4180" t="str">
            <v>ml</v>
          </cell>
          <cell r="E4180">
            <v>1</v>
          </cell>
          <cell r="F4180">
            <v>2806.9473911667524</v>
          </cell>
          <cell r="G4180">
            <v>2806.9473911667524</v>
          </cell>
          <cell r="H4180">
            <v>44044</v>
          </cell>
        </row>
        <row r="4181">
          <cell r="B4181" t="str">
            <v>T1597</v>
          </cell>
          <cell r="C4181" t="str">
            <v>Cañería Pluvial 110 Mm Horizontal, Incluye Excavación</v>
          </cell>
          <cell r="D4181" t="str">
            <v>ml</v>
          </cell>
          <cell r="E4181">
            <v>1</v>
          </cell>
          <cell r="F4181">
            <v>1830.9696820238955</v>
          </cell>
          <cell r="G4181">
            <v>1830.9696820238955</v>
          </cell>
          <cell r="H4181">
            <v>44044</v>
          </cell>
        </row>
        <row r="4182">
          <cell r="B4182" t="str">
            <v>T1688</v>
          </cell>
          <cell r="C4182" t="str">
            <v>Caño De Lluvia Hf 100</v>
          </cell>
          <cell r="D4182" t="str">
            <v>ml</v>
          </cell>
          <cell r="E4182">
            <v>1</v>
          </cell>
          <cell r="F4182">
            <v>2171.9230308294368</v>
          </cell>
          <cell r="G4182">
            <v>2171.9230308294368</v>
          </cell>
          <cell r="H4182">
            <v>43983.499201388891</v>
          </cell>
        </row>
        <row r="4184">
          <cell r="A4184" t="str">
            <v>T1688</v>
          </cell>
          <cell r="C4184" t="str">
            <v>Caño De Lluvia Hf 100</v>
          </cell>
          <cell r="D4184" t="str">
            <v>ml</v>
          </cell>
          <cell r="G4184">
            <v>2171.9230308294368</v>
          </cell>
          <cell r="H4184">
            <v>43983.499201388891</v>
          </cell>
          <cell r="I4184" t="str">
            <v>23.3 DESAGUES PLUVIALES</v>
          </cell>
        </row>
        <row r="4185">
          <cell r="B4185" t="str">
            <v>I1811</v>
          </cell>
          <cell r="C4185" t="str">
            <v>Cano Hierro Fundido 100 X 3 Mts.4Mm.</v>
          </cell>
          <cell r="D4185" t="str">
            <v>u</v>
          </cell>
          <cell r="E4185">
            <v>0.33333333333333331</v>
          </cell>
          <cell r="F4185">
            <v>3512.93</v>
          </cell>
          <cell r="G4185">
            <v>1170.9766666666665</v>
          </cell>
          <cell r="H4185">
            <v>43983.499201388891</v>
          </cell>
        </row>
        <row r="4186">
          <cell r="B4186" t="str">
            <v>I1812</v>
          </cell>
          <cell r="C4186" t="str">
            <v>Plomo Para Calafatear En Lingotes</v>
          </cell>
          <cell r="D4186" t="str">
            <v>kg</v>
          </cell>
          <cell r="E4186">
            <v>0.33333333333333331</v>
          </cell>
          <cell r="F4186">
            <v>199.67</v>
          </cell>
          <cell r="G4186">
            <v>66.556666666666658</v>
          </cell>
          <cell r="H4186">
            <v>43983.499201388891</v>
          </cell>
        </row>
        <row r="4187">
          <cell r="B4187" t="str">
            <v>I1069</v>
          </cell>
          <cell r="C4187" t="str">
            <v>Oficial Sanitarista, Gasista</v>
          </cell>
          <cell r="D4187" t="str">
            <v>hs</v>
          </cell>
          <cell r="E4187">
            <v>0.66666666666666663</v>
          </cell>
          <cell r="F4187">
            <v>792.42979906493497</v>
          </cell>
          <cell r="G4187">
            <v>528.28653270995665</v>
          </cell>
          <cell r="H4187">
            <v>44044</v>
          </cell>
        </row>
        <row r="4188">
          <cell r="B4188" t="str">
            <v>I1070</v>
          </cell>
          <cell r="C4188" t="str">
            <v>Ayudante Sanitarista, Gasista</v>
          </cell>
          <cell r="D4188" t="str">
            <v>hs</v>
          </cell>
          <cell r="E4188">
            <v>0.66666666666666663</v>
          </cell>
          <cell r="F4188">
            <v>609.15474717922052</v>
          </cell>
          <cell r="G4188">
            <v>406.10316478614698</v>
          </cell>
          <cell r="H4188">
            <v>44044</v>
          </cell>
        </row>
        <row r="4190">
          <cell r="A4190" t="str">
            <v>T1689</v>
          </cell>
          <cell r="C4190" t="str">
            <v>Soporte De Papel Higiénico</v>
          </cell>
          <cell r="D4190" t="str">
            <v>u</v>
          </cell>
          <cell r="E4190">
            <v>8</v>
          </cell>
          <cell r="G4190">
            <v>3087.6563793246755</v>
          </cell>
          <cell r="H4190">
            <v>44044</v>
          </cell>
          <cell r="I4190" t="str">
            <v>30 EQUIPAMIENTO</v>
          </cell>
        </row>
        <row r="4191">
          <cell r="B4191" t="str">
            <v>I1004</v>
          </cell>
          <cell r="C4191" t="str">
            <v>Oficial</v>
          </cell>
          <cell r="D4191" t="str">
            <v>hs</v>
          </cell>
          <cell r="E4191">
            <v>1</v>
          </cell>
          <cell r="F4191">
            <v>534.76377932467528</v>
          </cell>
          <cell r="G4191">
            <v>534.76377932467528</v>
          </cell>
          <cell r="H4191">
            <v>44044</v>
          </cell>
          <cell r="I4191" t="str">
            <v>ejecuta 8 u en 8 hs</v>
          </cell>
        </row>
        <row r="4192">
          <cell r="B4192" t="str">
            <v>I1815</v>
          </cell>
          <cell r="C4192" t="str">
            <v>Porta Rollo De Acero Inoxidable</v>
          </cell>
          <cell r="D4192" t="str">
            <v>u</v>
          </cell>
          <cell r="E4192">
            <v>1</v>
          </cell>
          <cell r="F4192">
            <v>2552.8926000000001</v>
          </cell>
          <cell r="G4192">
            <v>2552.8926000000001</v>
          </cell>
          <cell r="H4192">
            <v>44044</v>
          </cell>
        </row>
        <row r="4194">
          <cell r="A4194" t="str">
            <v>T1690</v>
          </cell>
          <cell r="C4194" t="str">
            <v>Dispenser De Papel Higiénico</v>
          </cell>
          <cell r="D4194" t="str">
            <v>u</v>
          </cell>
          <cell r="E4194">
            <v>8</v>
          </cell>
          <cell r="G4194">
            <v>2600.0530793246753</v>
          </cell>
          <cell r="H4194">
            <v>44044</v>
          </cell>
          <cell r="I4194" t="str">
            <v>30 EQUIPAMIENTO</v>
          </cell>
        </row>
        <row r="4195">
          <cell r="B4195" t="str">
            <v>I1814</v>
          </cell>
          <cell r="C4195" t="str">
            <v xml:space="preserve">Dispenser De Jabon Acero Inoxidable Alcohol Metal Jabonera
</v>
          </cell>
          <cell r="D4195" t="str">
            <v>u</v>
          </cell>
          <cell r="E4195">
            <v>1</v>
          </cell>
          <cell r="F4195">
            <v>2065.2892999999999</v>
          </cell>
          <cell r="G4195">
            <v>2065.2892999999999</v>
          </cell>
          <cell r="H4195">
            <v>44044</v>
          </cell>
        </row>
        <row r="4196">
          <cell r="B4196" t="str">
            <v>I1004</v>
          </cell>
          <cell r="C4196" t="str">
            <v>Oficial</v>
          </cell>
          <cell r="D4196" t="str">
            <v>hs</v>
          </cell>
          <cell r="E4196">
            <v>1</v>
          </cell>
          <cell r="F4196">
            <v>534.76377932467528</v>
          </cell>
          <cell r="G4196">
            <v>534.76377932467528</v>
          </cell>
          <cell r="H4196">
            <v>44044</v>
          </cell>
          <cell r="I4196" t="str">
            <v>ejecuta 8 u en 8 hs</v>
          </cell>
        </row>
        <row r="4198">
          <cell r="A4198" t="str">
            <v>T1691</v>
          </cell>
          <cell r="C4198" t="str">
            <v>Toallero Horizontal</v>
          </cell>
          <cell r="D4198" t="str">
            <v>u</v>
          </cell>
          <cell r="E4198">
            <v>8</v>
          </cell>
          <cell r="G4198">
            <v>1257.9042793246754</v>
          </cell>
          <cell r="H4198">
            <v>44044</v>
          </cell>
          <cell r="I4198" t="str">
            <v>30 EQUIPAMIENTO</v>
          </cell>
        </row>
        <row r="4199">
          <cell r="B4199" t="str">
            <v>I1004</v>
          </cell>
          <cell r="C4199" t="str">
            <v>Oficial</v>
          </cell>
          <cell r="D4199" t="str">
            <v>hs</v>
          </cell>
          <cell r="E4199">
            <v>1</v>
          </cell>
          <cell r="F4199">
            <v>534.76377932467528</v>
          </cell>
          <cell r="G4199">
            <v>534.76377932467528</v>
          </cell>
          <cell r="H4199">
            <v>44044</v>
          </cell>
          <cell r="I4199" t="str">
            <v>ejecuta 8 u en 8 hs</v>
          </cell>
        </row>
        <row r="4200">
          <cell r="B4200" t="str">
            <v>I1818</v>
          </cell>
          <cell r="C4200" t="str">
            <v>Toallero Barral Aluminio Inoxidable 58Cm Toalla Baño</v>
          </cell>
          <cell r="D4200" t="str">
            <v>u</v>
          </cell>
          <cell r="E4200">
            <v>1</v>
          </cell>
          <cell r="F4200">
            <v>723.14049999999997</v>
          </cell>
          <cell r="G4200">
            <v>723.14049999999997</v>
          </cell>
          <cell r="H4200">
            <v>44044</v>
          </cell>
        </row>
        <row r="4202">
          <cell r="A4202" t="str">
            <v>T1692</v>
          </cell>
          <cell r="C4202" t="str">
            <v>Dispenser De Toallas</v>
          </cell>
          <cell r="D4202" t="str">
            <v>u</v>
          </cell>
          <cell r="E4202">
            <v>8</v>
          </cell>
          <cell r="G4202">
            <v>1018.2348793246753</v>
          </cell>
          <cell r="H4202">
            <v>44044</v>
          </cell>
          <cell r="I4202" t="str">
            <v>30 EQUIPAMIENTO</v>
          </cell>
        </row>
        <row r="4203">
          <cell r="B4203" t="str">
            <v>I1004</v>
          </cell>
          <cell r="C4203" t="str">
            <v>Oficial</v>
          </cell>
          <cell r="D4203" t="str">
            <v>hs</v>
          </cell>
          <cell r="E4203">
            <v>1</v>
          </cell>
          <cell r="F4203">
            <v>534.76377932467528</v>
          </cell>
          <cell r="G4203">
            <v>534.76377932467528</v>
          </cell>
          <cell r="H4203">
            <v>44044</v>
          </cell>
          <cell r="I4203" t="str">
            <v>ejecuta 8 u en 8 hs</v>
          </cell>
        </row>
        <row r="4204">
          <cell r="B4204" t="str">
            <v>I1819</v>
          </cell>
          <cell r="C4204" t="str">
            <v>Dispenser De Toallas</v>
          </cell>
          <cell r="D4204" t="str">
            <v>u</v>
          </cell>
          <cell r="E4204">
            <v>1</v>
          </cell>
          <cell r="F4204">
            <v>483.47109999999998</v>
          </cell>
          <cell r="G4204">
            <v>483.47109999999998</v>
          </cell>
          <cell r="H4204">
            <v>44044</v>
          </cell>
        </row>
        <row r="4206">
          <cell r="A4206" t="str">
            <v>T1693</v>
          </cell>
          <cell r="C4206" t="str">
            <v>Jabonera</v>
          </cell>
          <cell r="D4206" t="str">
            <v>u</v>
          </cell>
          <cell r="E4206">
            <v>8</v>
          </cell>
          <cell r="G4206">
            <v>1923.1935793246753</v>
          </cell>
          <cell r="H4206">
            <v>44044</v>
          </cell>
          <cell r="I4206" t="str">
            <v>30 EQUIPAMIENTO</v>
          </cell>
        </row>
        <row r="4207">
          <cell r="B4207" t="str">
            <v>I1004</v>
          </cell>
          <cell r="C4207" t="str">
            <v>Oficial</v>
          </cell>
          <cell r="D4207" t="str">
            <v>hs</v>
          </cell>
          <cell r="E4207">
            <v>1</v>
          </cell>
          <cell r="F4207">
            <v>534.76377932467528</v>
          </cell>
          <cell r="G4207">
            <v>534.76377932467528</v>
          </cell>
          <cell r="H4207">
            <v>44044</v>
          </cell>
          <cell r="I4207" t="str">
            <v>ejecuta 8 u en 8 hs</v>
          </cell>
        </row>
        <row r="4208">
          <cell r="B4208" t="str">
            <v>I1813</v>
          </cell>
          <cell r="C4208" t="str">
            <v>Jabonera De Acero Inoxidable</v>
          </cell>
          <cell r="D4208" t="str">
            <v>u</v>
          </cell>
          <cell r="E4208">
            <v>1</v>
          </cell>
          <cell r="F4208">
            <v>1388.4297999999999</v>
          </cell>
          <cell r="G4208">
            <v>1388.4297999999999</v>
          </cell>
          <cell r="H4208">
            <v>44044</v>
          </cell>
        </row>
        <row r="4210">
          <cell r="A4210" t="str">
            <v>T1694</v>
          </cell>
          <cell r="C4210" t="str">
            <v>Dispenser De Jabón</v>
          </cell>
          <cell r="D4210" t="str">
            <v>u</v>
          </cell>
          <cell r="E4210">
            <v>8</v>
          </cell>
          <cell r="G4210">
            <v>2600.0530793246753</v>
          </cell>
          <cell r="H4210">
            <v>44044</v>
          </cell>
          <cell r="I4210" t="str">
            <v>30 EQUIPAMIENTO</v>
          </cell>
        </row>
        <row r="4211">
          <cell r="B4211" t="str">
            <v>I1004</v>
          </cell>
          <cell r="C4211" t="str">
            <v>Oficial</v>
          </cell>
          <cell r="D4211" t="str">
            <v>hs</v>
          </cell>
          <cell r="E4211">
            <v>1</v>
          </cell>
          <cell r="F4211">
            <v>534.76377932467528</v>
          </cell>
          <cell r="G4211">
            <v>534.76377932467528</v>
          </cell>
          <cell r="H4211">
            <v>44044</v>
          </cell>
          <cell r="I4211" t="str">
            <v>ejecuta 8 u en 8 hs</v>
          </cell>
        </row>
        <row r="4212">
          <cell r="B4212" t="str">
            <v>I1814</v>
          </cell>
          <cell r="C4212" t="str">
            <v xml:space="preserve">Dispenser De Jabon Acero Inoxidable Alcohol Metal Jabonera
</v>
          </cell>
          <cell r="D4212" t="str">
            <v>u</v>
          </cell>
          <cell r="E4212">
            <v>1</v>
          </cell>
          <cell r="F4212">
            <v>2065.2892999999999</v>
          </cell>
          <cell r="G4212">
            <v>2065.2892999999999</v>
          </cell>
          <cell r="H4212">
            <v>44044</v>
          </cell>
        </row>
        <row r="4214">
          <cell r="A4214" t="str">
            <v>T1695</v>
          </cell>
          <cell r="C4214" t="str">
            <v>Perchas</v>
          </cell>
          <cell r="D4214" t="str">
            <v>u</v>
          </cell>
          <cell r="E4214">
            <v>8</v>
          </cell>
          <cell r="G4214">
            <v>881.87117932467527</v>
          </cell>
          <cell r="H4214">
            <v>44044</v>
          </cell>
          <cell r="I4214" t="str">
            <v>30 EQUIPAMIENTO</v>
          </cell>
        </row>
        <row r="4215">
          <cell r="B4215" t="str">
            <v>I1004</v>
          </cell>
          <cell r="C4215" t="str">
            <v>Oficial</v>
          </cell>
          <cell r="D4215" t="str">
            <v>hs</v>
          </cell>
          <cell r="E4215">
            <v>1</v>
          </cell>
          <cell r="F4215">
            <v>534.76377932467528</v>
          </cell>
          <cell r="G4215">
            <v>534.76377932467528</v>
          </cell>
          <cell r="H4215">
            <v>44044</v>
          </cell>
          <cell r="I4215" t="str">
            <v>ejecuta 8 u en 8 hs</v>
          </cell>
        </row>
        <row r="4216">
          <cell r="B4216" t="str">
            <v>I1820</v>
          </cell>
          <cell r="C4216" t="str">
            <v>Percha De Acero Inoxidable</v>
          </cell>
          <cell r="D4216" t="str">
            <v>u</v>
          </cell>
          <cell r="E4216">
            <v>1</v>
          </cell>
          <cell r="F4216">
            <v>347.10739999999998</v>
          </cell>
          <cell r="G4216">
            <v>347.10739999999998</v>
          </cell>
          <cell r="H4216">
            <v>44044</v>
          </cell>
        </row>
        <row r="4218">
          <cell r="A4218" t="str">
            <v>T1696</v>
          </cell>
          <cell r="C4218" t="str">
            <v>Mampara Separador Entre Mingitorios En Placa De Granito Gris Mara</v>
          </cell>
          <cell r="D4218" t="str">
            <v>u</v>
          </cell>
          <cell r="E4218">
            <v>8</v>
          </cell>
          <cell r="G4218">
            <v>2775.5193896493502</v>
          </cell>
          <cell r="H4218">
            <v>44044</v>
          </cell>
          <cell r="I4218" t="str">
            <v>30 EQUIPAMIENTO</v>
          </cell>
        </row>
        <row r="4219">
          <cell r="B4219" t="str">
            <v>I1004</v>
          </cell>
          <cell r="C4219" t="str">
            <v>Oficial</v>
          </cell>
          <cell r="D4219" t="str">
            <v>hs</v>
          </cell>
          <cell r="E4219">
            <v>2</v>
          </cell>
          <cell r="F4219">
            <v>534.76377932467528</v>
          </cell>
          <cell r="G4219">
            <v>1069.5275586493506</v>
          </cell>
          <cell r="H4219">
            <v>44044</v>
          </cell>
          <cell r="I4219" t="str">
            <v>ejecuta 8 u en 8 hs</v>
          </cell>
        </row>
        <row r="4220">
          <cell r="B4220" t="str">
            <v>I1197</v>
          </cell>
          <cell r="C4220" t="str">
            <v>Granito Gris Mara Esp: 2,5 Cm</v>
          </cell>
          <cell r="D4220" t="str">
            <v>m2</v>
          </cell>
          <cell r="E4220">
            <v>0.5</v>
          </cell>
          <cell r="F4220">
            <v>3305.7851000000001</v>
          </cell>
          <cell r="G4220">
            <v>1652.89255</v>
          </cell>
          <cell r="H4220">
            <v>44044</v>
          </cell>
        </row>
        <row r="4221">
          <cell r="B4221" t="str">
            <v>I1001</v>
          </cell>
          <cell r="C4221" t="str">
            <v>Cemento Portland X 50 Kg</v>
          </cell>
          <cell r="D4221" t="str">
            <v>kg</v>
          </cell>
          <cell r="E4221">
            <v>5</v>
          </cell>
          <cell r="F4221">
            <v>10.3306</v>
          </cell>
          <cell r="G4221">
            <v>51.653000000000006</v>
          </cell>
          <cell r="H4221">
            <v>44044</v>
          </cell>
        </row>
        <row r="4222">
          <cell r="B4222" t="str">
            <v>I1002</v>
          </cell>
          <cell r="C4222" t="str">
            <v>Arena X M3 A Granel</v>
          </cell>
          <cell r="D4222" t="str">
            <v>m3</v>
          </cell>
          <cell r="E4222">
            <v>1E-3</v>
          </cell>
          <cell r="F4222">
            <v>1446.2809999999999</v>
          </cell>
          <cell r="G4222">
            <v>1.4462809999999999</v>
          </cell>
          <cell r="H4222">
            <v>44044</v>
          </cell>
        </row>
        <row r="4224">
          <cell r="A4224" t="str">
            <v>T1697</v>
          </cell>
          <cell r="C4224" t="str">
            <v>Barrales Para Duchas. Incluye Cortinas.</v>
          </cell>
          <cell r="D4224" t="str">
            <v>u</v>
          </cell>
          <cell r="G4224">
            <v>2228.9786793246753</v>
          </cell>
          <cell r="H4224">
            <v>44044</v>
          </cell>
          <cell r="I4224" t="str">
            <v>30 EQUIPAMIENTO</v>
          </cell>
        </row>
        <row r="4225">
          <cell r="B4225" t="str">
            <v>I1004</v>
          </cell>
          <cell r="C4225" t="str">
            <v>Oficial</v>
          </cell>
          <cell r="D4225" t="str">
            <v>hs</v>
          </cell>
          <cell r="E4225">
            <v>1</v>
          </cell>
          <cell r="F4225">
            <v>534.76377932467528</v>
          </cell>
          <cell r="G4225">
            <v>534.76377932467528</v>
          </cell>
          <cell r="H4225">
            <v>44044</v>
          </cell>
        </row>
        <row r="4226">
          <cell r="B4226" t="str">
            <v>I1821</v>
          </cell>
          <cell r="C4226" t="str">
            <v>Barral Ducha Autoajustable Hasta 2 M</v>
          </cell>
          <cell r="D4226" t="str">
            <v>u</v>
          </cell>
          <cell r="E4226">
            <v>1</v>
          </cell>
          <cell r="F4226">
            <v>578.51239999999996</v>
          </cell>
          <cell r="G4226">
            <v>578.51239999999996</v>
          </cell>
          <cell r="H4226">
            <v>44044</v>
          </cell>
        </row>
        <row r="4227">
          <cell r="B4227" t="str">
            <v>I1822</v>
          </cell>
          <cell r="C4227" t="str">
            <v>Cortina Para Ducha</v>
          </cell>
          <cell r="D4227" t="str">
            <v>u</v>
          </cell>
          <cell r="E4227">
            <v>1</v>
          </cell>
          <cell r="F4227">
            <v>1115.7025000000001</v>
          </cell>
          <cell r="G4227">
            <v>1115.7025000000001</v>
          </cell>
          <cell r="H4227">
            <v>44044</v>
          </cell>
        </row>
        <row r="4229">
          <cell r="A4229" t="str">
            <v>T1698</v>
          </cell>
          <cell r="C4229" t="str">
            <v>Muebles Bajo Mesada</v>
          </cell>
          <cell r="D4229" t="str">
            <v>ml</v>
          </cell>
          <cell r="G4229">
            <v>4169.460054077922</v>
          </cell>
          <cell r="H4229">
            <v>44044</v>
          </cell>
          <cell r="I4229" t="str">
            <v>47 MUEBLES</v>
          </cell>
        </row>
        <row r="4230">
          <cell r="B4230" t="str">
            <v>I1817</v>
          </cell>
          <cell r="C4230" t="str">
            <v xml:space="preserve">Mueble Bajo Mesada 1 Mt </v>
          </cell>
          <cell r="D4230" t="str">
            <v>u</v>
          </cell>
          <cell r="E4230">
            <v>1</v>
          </cell>
          <cell r="F4230">
            <v>3166.1156999999998</v>
          </cell>
          <cell r="G4230">
            <v>3166.1156999999998</v>
          </cell>
          <cell r="H4230">
            <v>44044</v>
          </cell>
        </row>
        <row r="4231">
          <cell r="B4231" t="str">
            <v>I1004</v>
          </cell>
          <cell r="C4231" t="str">
            <v>Oficial</v>
          </cell>
          <cell r="D4231" t="str">
            <v>hs</v>
          </cell>
          <cell r="E4231">
            <v>1</v>
          </cell>
          <cell r="F4231">
            <v>534.76377932467528</v>
          </cell>
          <cell r="G4231">
            <v>534.76377932467528</v>
          </cell>
          <cell r="H4231">
            <v>44044</v>
          </cell>
        </row>
        <row r="4232">
          <cell r="B4232" t="str">
            <v>I1005</v>
          </cell>
          <cell r="C4232" t="str">
            <v>Ayudante</v>
          </cell>
          <cell r="D4232" t="str">
            <v>hs</v>
          </cell>
          <cell r="E4232">
            <v>1</v>
          </cell>
          <cell r="F4232">
            <v>468.58057475324659</v>
          </cell>
          <cell r="G4232">
            <v>468.58057475324659</v>
          </cell>
          <cell r="H4232">
            <v>44044</v>
          </cell>
        </row>
        <row r="4234">
          <cell r="A4234" t="str">
            <v>T1699</v>
          </cell>
          <cell r="C4234" t="str">
            <v>Tanque De 2750 Litros Tricapa</v>
          </cell>
          <cell r="D4234" t="str">
            <v>u</v>
          </cell>
          <cell r="G4234">
            <v>23673.708016311688</v>
          </cell>
          <cell r="H4234">
            <v>44044</v>
          </cell>
          <cell r="I4234" t="str">
            <v>23.1 AGUA FRIA Y CALIENTE</v>
          </cell>
        </row>
        <row r="4235">
          <cell r="B4235" t="str">
            <v>I1823</v>
          </cell>
          <cell r="C4235" t="str">
            <v>Tanque De Agua Rotoplas Gris 2750 L Tricapa</v>
          </cell>
          <cell r="D4235" t="str">
            <v>u</v>
          </cell>
          <cell r="E4235">
            <v>1</v>
          </cell>
          <cell r="F4235">
            <v>19660.330600000001</v>
          </cell>
          <cell r="G4235">
            <v>19660.330600000001</v>
          </cell>
          <cell r="H4235">
            <v>44044</v>
          </cell>
        </row>
        <row r="4236">
          <cell r="B4236" t="str">
            <v>I1004</v>
          </cell>
          <cell r="C4236" t="str">
            <v>Oficial</v>
          </cell>
          <cell r="D4236" t="str">
            <v>hs</v>
          </cell>
          <cell r="E4236">
            <v>4</v>
          </cell>
          <cell r="F4236">
            <v>534.76377932467528</v>
          </cell>
          <cell r="G4236">
            <v>2139.0551172987011</v>
          </cell>
          <cell r="H4236">
            <v>44044</v>
          </cell>
        </row>
        <row r="4237">
          <cell r="B4237" t="str">
            <v>I1005</v>
          </cell>
          <cell r="C4237" t="str">
            <v>Ayudante</v>
          </cell>
          <cell r="D4237" t="str">
            <v>hs</v>
          </cell>
          <cell r="E4237">
            <v>4</v>
          </cell>
          <cell r="F4237">
            <v>468.58057475324659</v>
          </cell>
          <cell r="G4237">
            <v>1874.3222990129864</v>
          </cell>
          <cell r="H4237">
            <v>44044</v>
          </cell>
        </row>
        <row r="4239">
          <cell r="A4239" t="str">
            <v>T1700</v>
          </cell>
          <cell r="C4239" t="str">
            <v>Tanque Cisterna De 2800 Lts (Incluye Platea De Apoyo En Hºaº)</v>
          </cell>
          <cell r="D4239" t="str">
            <v>u</v>
          </cell>
          <cell r="G4239">
            <v>29814.48623374684</v>
          </cell>
          <cell r="H4239">
            <v>44044</v>
          </cell>
          <cell r="I4239" t="str">
            <v>23.1 AGUA FRIA Y CALIENTE</v>
          </cell>
        </row>
        <row r="4240">
          <cell r="B4240" t="str">
            <v>T1036</v>
          </cell>
          <cell r="C4240" t="str">
            <v>Platea De Hormigon Armado</v>
          </cell>
          <cell r="D4240" t="str">
            <v>m3</v>
          </cell>
          <cell r="E4240">
            <v>0.2</v>
          </cell>
          <cell r="F4240">
            <v>30703.891087175754</v>
          </cell>
          <cell r="G4240">
            <v>6140.7782174351514</v>
          </cell>
          <cell r="H4240">
            <v>44044</v>
          </cell>
        </row>
        <row r="4241">
          <cell r="B4241" t="str">
            <v>T1699</v>
          </cell>
          <cell r="C4241" t="str">
            <v>Tanque De 2750 Litros Tricapa</v>
          </cell>
          <cell r="D4241" t="str">
            <v>u</v>
          </cell>
          <cell r="E4241">
            <v>1</v>
          </cell>
          <cell r="F4241">
            <v>23673.708016311688</v>
          </cell>
          <cell r="G4241">
            <v>23673.708016311688</v>
          </cell>
          <cell r="H4241">
            <v>44044</v>
          </cell>
        </row>
        <row r="4243">
          <cell r="A4243" t="str">
            <v>T1701</v>
          </cell>
          <cell r="C4243" t="str">
            <v>Válvula Automática Fv Ecomatic P/Mingitorio</v>
          </cell>
          <cell r="D4243" t="str">
            <v>u</v>
          </cell>
          <cell r="G4243">
            <v>8980.4876985974024</v>
          </cell>
          <cell r="H4243">
            <v>44044</v>
          </cell>
          <cell r="I4243" t="str">
            <v>23.1 AGUA FRIA Y CALIENTE</v>
          </cell>
        </row>
        <row r="4244">
          <cell r="B4244" t="str">
            <v>I1824</v>
          </cell>
          <cell r="C4244" t="str">
            <v>Válvula Automática Fv Ecomatic P/Mingitorio</v>
          </cell>
          <cell r="D4244" t="str">
            <v>u</v>
          </cell>
          <cell r="E4244">
            <v>1</v>
          </cell>
          <cell r="F4244">
            <v>7791.8429999999998</v>
          </cell>
          <cell r="G4244">
            <v>7791.8429999999998</v>
          </cell>
          <cell r="H4244">
            <v>44044</v>
          </cell>
        </row>
        <row r="4245">
          <cell r="B4245" t="str">
            <v>I1069</v>
          </cell>
          <cell r="C4245" t="str">
            <v>Oficial Sanitarista, Gasista</v>
          </cell>
          <cell r="D4245" t="str">
            <v>hs</v>
          </cell>
          <cell r="E4245">
            <v>1.5</v>
          </cell>
          <cell r="F4245">
            <v>792.42979906493497</v>
          </cell>
          <cell r="G4245">
            <v>1188.6446985974026</v>
          </cell>
          <cell r="H4245">
            <v>44044</v>
          </cell>
        </row>
        <row r="4247">
          <cell r="A4247" t="str">
            <v>T1702</v>
          </cell>
          <cell r="C4247" t="str">
            <v>Fv Canilla Automática Mesada Pressmatic</v>
          </cell>
          <cell r="D4247" t="str">
            <v>u</v>
          </cell>
          <cell r="G4247">
            <v>7797.7355985974027</v>
          </cell>
          <cell r="H4247">
            <v>44044</v>
          </cell>
          <cell r="I4247" t="str">
            <v>23.1 AGUA FRIA Y CALIENTE</v>
          </cell>
        </row>
        <row r="4248">
          <cell r="B4248" t="str">
            <v>I1825</v>
          </cell>
          <cell r="C4248" t="str">
            <v>Fv Canilla Automática Mesada Pressmatic</v>
          </cell>
          <cell r="D4248" t="str">
            <v>u</v>
          </cell>
          <cell r="E4248">
            <v>1</v>
          </cell>
          <cell r="F4248">
            <v>6609.0909000000001</v>
          </cell>
          <cell r="G4248">
            <v>6609.0909000000001</v>
          </cell>
          <cell r="H4248">
            <v>44044</v>
          </cell>
        </row>
        <row r="4249">
          <cell r="B4249" t="str">
            <v>I1069</v>
          </cell>
          <cell r="C4249" t="str">
            <v>Oficial Sanitarista, Gasista</v>
          </cell>
          <cell r="D4249" t="str">
            <v>hs</v>
          </cell>
          <cell r="E4249">
            <v>1.5</v>
          </cell>
          <cell r="F4249">
            <v>792.42979906493497</v>
          </cell>
          <cell r="G4249">
            <v>1188.6446985974026</v>
          </cell>
          <cell r="H4249">
            <v>44044</v>
          </cell>
        </row>
        <row r="4251">
          <cell r="A4251" t="str">
            <v>T1703</v>
          </cell>
          <cell r="C4251" t="str">
            <v>Colección Agua Corriente, Tanques, Griferias</v>
          </cell>
          <cell r="D4251" t="str">
            <v>gl</v>
          </cell>
          <cell r="G4251">
            <v>243238.17292284814</v>
          </cell>
          <cell r="H4251">
            <v>44044</v>
          </cell>
          <cell r="I4251" t="str">
            <v>23.1 AGUA FRIA Y CALIENTE</v>
          </cell>
        </row>
        <row r="4252">
          <cell r="B4252" t="str">
            <v>T1699</v>
          </cell>
          <cell r="C4252" t="str">
            <v>Tanque De 2750 Litros Tricapa</v>
          </cell>
          <cell r="D4252" t="str">
            <v>u</v>
          </cell>
          <cell r="E4252">
            <v>1</v>
          </cell>
          <cell r="F4252">
            <v>23673.708016311688</v>
          </cell>
          <cell r="G4252">
            <v>23673.708016311688</v>
          </cell>
          <cell r="H4252">
            <v>44044</v>
          </cell>
        </row>
        <row r="4253">
          <cell r="B4253" t="str">
            <v>T1700</v>
          </cell>
          <cell r="C4253" t="str">
            <v>Tanque Cisterna De 2800 Lts (Incluye Platea De Apoyo En Hºaº)</v>
          </cell>
          <cell r="D4253" t="str">
            <v>u</v>
          </cell>
          <cell r="E4253">
            <v>1</v>
          </cell>
          <cell r="F4253">
            <v>29814.48623374684</v>
          </cell>
          <cell r="G4253">
            <v>29814.48623374684</v>
          </cell>
          <cell r="H4253">
            <v>44044</v>
          </cell>
        </row>
        <row r="4254">
          <cell r="B4254" t="str">
            <v>T1701</v>
          </cell>
          <cell r="C4254" t="str">
            <v>Válvula Automática Fv Ecomatic P/Mingitorio</v>
          </cell>
          <cell r="D4254" t="str">
            <v>u</v>
          </cell>
          <cell r="E4254">
            <v>1</v>
          </cell>
          <cell r="F4254">
            <v>8980.4876985974024</v>
          </cell>
          <cell r="G4254">
            <v>8980.4876985974024</v>
          </cell>
          <cell r="H4254">
            <v>44044</v>
          </cell>
        </row>
        <row r="4255">
          <cell r="B4255" t="str">
            <v>T1702</v>
          </cell>
          <cell r="C4255" t="str">
            <v>Fv Canilla Automática Mesada Pressmatic</v>
          </cell>
          <cell r="D4255" t="str">
            <v>u</v>
          </cell>
          <cell r="E4255">
            <v>1</v>
          </cell>
          <cell r="F4255">
            <v>7797.7355985974027</v>
          </cell>
          <cell r="G4255">
            <v>7797.7355985974027</v>
          </cell>
          <cell r="H4255">
            <v>44044</v>
          </cell>
        </row>
        <row r="4256">
          <cell r="B4256" t="str">
            <v>T1602</v>
          </cell>
          <cell r="C4256" t="str">
            <v>Griferías Monocomando  En Piletas De Cocina</v>
          </cell>
          <cell r="D4256" t="str">
            <v>u</v>
          </cell>
          <cell r="E4256">
            <v>1</v>
          </cell>
          <cell r="F4256">
            <v>9296.4583924883118</v>
          </cell>
          <cell r="G4256">
            <v>9296.4583924883118</v>
          </cell>
          <cell r="H4256">
            <v>44044</v>
          </cell>
        </row>
        <row r="4257">
          <cell r="B4257" t="str">
            <v>T1603</v>
          </cell>
          <cell r="C4257" t="str">
            <v>Griferías Monocomando  En Duchas</v>
          </cell>
          <cell r="D4257" t="str">
            <v>u</v>
          </cell>
          <cell r="E4257">
            <v>1</v>
          </cell>
          <cell r="F4257">
            <v>9205.4500924883105</v>
          </cell>
          <cell r="G4257">
            <v>9205.4500924883105</v>
          </cell>
          <cell r="H4257">
            <v>44044</v>
          </cell>
        </row>
        <row r="4258">
          <cell r="B4258" t="str">
            <v>T1604</v>
          </cell>
          <cell r="C4258" t="str">
            <v>Termotanque A Gas 250L Alta Recuperación</v>
          </cell>
          <cell r="D4258" t="str">
            <v>u</v>
          </cell>
          <cell r="E4258">
            <v>1</v>
          </cell>
          <cell r="F4258">
            <v>154469.84689061818</v>
          </cell>
          <cell r="G4258">
            <v>154469.84689061818</v>
          </cell>
          <cell r="H4258">
            <v>44044</v>
          </cell>
        </row>
        <row r="4260">
          <cell r="A4260" t="str">
            <v>T1704</v>
          </cell>
          <cell r="C4260" t="str">
            <v>Cañerias Embutidas Hasta Equipos Condensadores</v>
          </cell>
          <cell r="D4260" t="str">
            <v>ml</v>
          </cell>
          <cell r="G4260">
            <v>1255.8781036619912</v>
          </cell>
          <cell r="H4260">
            <v>44044</v>
          </cell>
          <cell r="I4260" t="str">
            <v>29 AIRE ACONDICIONADO</v>
          </cell>
        </row>
        <row r="4261">
          <cell r="B4261" t="str">
            <v>I1826</v>
          </cell>
          <cell r="C4261" t="str">
            <v>Caño De Cobre, Refrigeración Rollo 15 M. 1/4 0.8Mm</v>
          </cell>
          <cell r="D4261" t="str">
            <v>u</v>
          </cell>
          <cell r="E4261">
            <v>6.6666666666666666E-2</v>
          </cell>
          <cell r="F4261">
            <v>2019.1569999999999</v>
          </cell>
          <cell r="G4261">
            <v>134.61046666666667</v>
          </cell>
          <cell r="H4261">
            <v>44044</v>
          </cell>
        </row>
        <row r="4262">
          <cell r="B4262" t="str">
            <v>I1069</v>
          </cell>
          <cell r="C4262" t="str">
            <v>Oficial Sanitarista, Gasista</v>
          </cell>
          <cell r="D4262" t="str">
            <v>hs</v>
          </cell>
          <cell r="E4262">
            <v>0.8</v>
          </cell>
          <cell r="F4262">
            <v>792.42979906493497</v>
          </cell>
          <cell r="G4262">
            <v>633.94383925194802</v>
          </cell>
          <cell r="H4262">
            <v>44044</v>
          </cell>
        </row>
        <row r="4263">
          <cell r="B4263" t="str">
            <v>I1070</v>
          </cell>
          <cell r="C4263" t="str">
            <v>Ayudante Sanitarista, Gasista</v>
          </cell>
          <cell r="D4263" t="str">
            <v>hs</v>
          </cell>
          <cell r="E4263">
            <v>0.8</v>
          </cell>
          <cell r="F4263">
            <v>609.15474717922052</v>
          </cell>
          <cell r="G4263">
            <v>487.32379774337642</v>
          </cell>
          <cell r="H4263">
            <v>44044</v>
          </cell>
        </row>
        <row r="4265">
          <cell r="A4265" t="str">
            <v>T1705</v>
          </cell>
          <cell r="C4265" t="str">
            <v>Desagues Embutidos H/ Rejillla De Desague Pluvial</v>
          </cell>
          <cell r="D4265" t="str">
            <v>ml</v>
          </cell>
          <cell r="G4265">
            <v>1478.8572712441555</v>
          </cell>
          <cell r="H4265">
            <v>44044</v>
          </cell>
          <cell r="I4265" t="str">
            <v>29 AIRE ACONDICIONADO</v>
          </cell>
        </row>
        <row r="4266">
          <cell r="B4266" t="str">
            <v>I1134</v>
          </cell>
          <cell r="C4266" t="str">
            <v>Cano Pvc 40X4 Mts (3,2) Aprob.Cloacal Iram</v>
          </cell>
          <cell r="D4266" t="str">
            <v>u</v>
          </cell>
          <cell r="E4266">
            <v>0.25</v>
          </cell>
          <cell r="F4266">
            <v>284.29750000000001</v>
          </cell>
          <cell r="G4266">
            <v>71.074375000000003</v>
          </cell>
          <cell r="H4266">
            <v>44044</v>
          </cell>
          <cell r="I4266" t="str">
            <v xml:space="preserve"> 1 / 4</v>
          </cell>
        </row>
        <row r="4267">
          <cell r="B4267" t="str">
            <v>I1138</v>
          </cell>
          <cell r="C4267" t="str">
            <v>Codo Pvc 40 A 90 Tigre Ramat (29912343)</v>
          </cell>
          <cell r="D4267" t="str">
            <v>u</v>
          </cell>
          <cell r="E4267">
            <v>0.25</v>
          </cell>
          <cell r="F4267">
            <v>24.793399999999998</v>
          </cell>
          <cell r="G4267">
            <v>6.1983499999999996</v>
          </cell>
          <cell r="H4267">
            <v>44044</v>
          </cell>
          <cell r="I4267" t="str">
            <v xml:space="preserve"> 1 / 4</v>
          </cell>
        </row>
        <row r="4268">
          <cell r="B4268" t="str">
            <v>I1069</v>
          </cell>
          <cell r="C4268" t="str">
            <v>Oficial Sanitarista, Gasista</v>
          </cell>
          <cell r="D4268" t="str">
            <v>hs</v>
          </cell>
          <cell r="E4268">
            <v>1</v>
          </cell>
          <cell r="F4268">
            <v>792.42979906493497</v>
          </cell>
          <cell r="G4268">
            <v>792.42979906493497</v>
          </cell>
          <cell r="H4268">
            <v>44044</v>
          </cell>
          <cell r="I4268" t="str">
            <v xml:space="preserve"> 4 / 4</v>
          </cell>
        </row>
        <row r="4269">
          <cell r="B4269" t="str">
            <v>I1070</v>
          </cell>
          <cell r="C4269" t="str">
            <v>Ayudante Sanitarista, Gasista</v>
          </cell>
          <cell r="D4269" t="str">
            <v>hs</v>
          </cell>
          <cell r="E4269">
            <v>1</v>
          </cell>
          <cell r="F4269">
            <v>609.15474717922052</v>
          </cell>
          <cell r="G4269">
            <v>609.15474717922052</v>
          </cell>
          <cell r="H4269">
            <v>44044</v>
          </cell>
          <cell r="I4269" t="str">
            <v xml:space="preserve"> 4 / 4</v>
          </cell>
        </row>
        <row r="4271">
          <cell r="A4271" t="str">
            <v>T1706</v>
          </cell>
          <cell r="C4271" t="str">
            <v>Cañería De Incendio De 2 1/2" A La Vista</v>
          </cell>
          <cell r="D4271" t="str">
            <v>ml</v>
          </cell>
          <cell r="G4271">
            <v>2433.5878699444102</v>
          </cell>
          <cell r="H4271">
            <v>44044</v>
          </cell>
          <cell r="I4271" t="str">
            <v>24 INSTALACIÓN CONTRA INCENDIO</v>
          </cell>
        </row>
        <row r="4272">
          <cell r="B4272" t="str">
            <v>I1567</v>
          </cell>
          <cell r="C4272" t="str">
            <v>Caño Negro Iram 2502 - 2 1/2" X 6.4 M - P/Red De Incendio</v>
          </cell>
          <cell r="D4272" t="str">
            <v>u</v>
          </cell>
          <cell r="E4272">
            <v>0.1953125</v>
          </cell>
          <cell r="F4272">
            <v>8015.7025000000003</v>
          </cell>
          <cell r="G4272">
            <v>1565.56689453125</v>
          </cell>
          <cell r="H4272">
            <v>44044</v>
          </cell>
          <cell r="I4272" t="str">
            <v>25% de accesorios</v>
          </cell>
        </row>
        <row r="4273">
          <cell r="B4273" t="str">
            <v>I1340</v>
          </cell>
          <cell r="C4273" t="str">
            <v>Esmalte Sintético X 4 Litros</v>
          </cell>
          <cell r="D4273" t="str">
            <v>u</v>
          </cell>
          <cell r="E4273">
            <v>1.4999999999999999E-2</v>
          </cell>
          <cell r="F4273">
            <v>1673.5536999999999</v>
          </cell>
          <cell r="G4273">
            <v>25.103305499999998</v>
          </cell>
          <cell r="H4273">
            <v>44044</v>
          </cell>
          <cell r="I4273" t="str">
            <v>0,064 x 3,14 = 0,02 m2/ml, 0,3 litros x m2 = 0,06 litros/m2</v>
          </cell>
        </row>
        <row r="4274">
          <cell r="B4274" t="str">
            <v>I1341</v>
          </cell>
          <cell r="C4274" t="str">
            <v>Aguarras X 18 Litros</v>
          </cell>
          <cell r="D4274" t="str">
            <v>u</v>
          </cell>
          <cell r="E4274">
            <v>8.3333333333333328E-4</v>
          </cell>
          <cell r="F4274">
            <v>2360.3305999999998</v>
          </cell>
          <cell r="G4274">
            <v>1.9669421666666664</v>
          </cell>
          <cell r="H4274">
            <v>44044</v>
          </cell>
          <cell r="I4274" t="str">
            <v>0,10 litros/m2</v>
          </cell>
        </row>
        <row r="4275">
          <cell r="B4275" t="str">
            <v>I1069</v>
          </cell>
          <cell r="C4275" t="str">
            <v>Oficial Sanitarista, Gasista</v>
          </cell>
          <cell r="D4275" t="str">
            <v>hs</v>
          </cell>
          <cell r="E4275">
            <v>0.6</v>
          </cell>
          <cell r="F4275">
            <v>792.42979906493497</v>
          </cell>
          <cell r="G4275">
            <v>475.45787943896096</v>
          </cell>
          <cell r="H4275">
            <v>44044</v>
          </cell>
        </row>
        <row r="4276">
          <cell r="B4276" t="str">
            <v>I1070</v>
          </cell>
          <cell r="C4276" t="str">
            <v>Ayudante Sanitarista, Gasista</v>
          </cell>
          <cell r="D4276" t="str">
            <v>hs</v>
          </cell>
          <cell r="E4276">
            <v>0.6</v>
          </cell>
          <cell r="F4276">
            <v>609.15474717922052</v>
          </cell>
          <cell r="G4276">
            <v>365.49284830753231</v>
          </cell>
          <cell r="H4276">
            <v>44044</v>
          </cell>
        </row>
        <row r="4278">
          <cell r="A4278" t="str">
            <v>T1707</v>
          </cell>
          <cell r="C4278" t="str">
            <v>Colección Instalación Contra Incendio</v>
          </cell>
          <cell r="D4278" t="str">
            <v>gl</v>
          </cell>
          <cell r="G4278">
            <v>508064.17760052392</v>
          </cell>
          <cell r="H4278">
            <v>43958.420671296299</v>
          </cell>
          <cell r="I4278" t="str">
            <v>24 INSTALACIÓN CONTRA INCENDIO</v>
          </cell>
        </row>
        <row r="4279">
          <cell r="B4279" t="str">
            <v>T1179</v>
          </cell>
          <cell r="C4279" t="str">
            <v>Matafuego Abc 10 Kg, Provision Y Colocacion</v>
          </cell>
          <cell r="D4279" t="str">
            <v>u</v>
          </cell>
          <cell r="E4279">
            <v>1</v>
          </cell>
          <cell r="F4279">
            <v>5283.5482081558439</v>
          </cell>
          <cell r="G4279">
            <v>5283.5482081558439</v>
          </cell>
          <cell r="H4279">
            <v>44044</v>
          </cell>
          <cell r="I4279" t="str">
            <v>25% de accesorios</v>
          </cell>
        </row>
        <row r="4280">
          <cell r="B4280" t="str">
            <v>T1606</v>
          </cell>
          <cell r="C4280" t="str">
            <v>Extintor De Acetato De Potasio K 10 Lts</v>
          </cell>
          <cell r="D4280" t="str">
            <v>u</v>
          </cell>
          <cell r="E4280">
            <v>1</v>
          </cell>
          <cell r="F4280">
            <v>15402.54314717922</v>
          </cell>
          <cell r="G4280">
            <v>15402.54314717922</v>
          </cell>
          <cell r="H4280">
            <v>44044</v>
          </cell>
          <cell r="I4280" t="str">
            <v>0,064 x 3,14 = 0,02 m2/ml, 0,3 litros x m2 = 0,06 litros/m2</v>
          </cell>
        </row>
        <row r="4281">
          <cell r="B4281" t="str">
            <v>T1605</v>
          </cell>
          <cell r="C4281" t="str">
            <v>Matafuegos De Co2 De 10 Kg</v>
          </cell>
          <cell r="D4281" t="str">
            <v>u</v>
          </cell>
          <cell r="E4281">
            <v>1</v>
          </cell>
          <cell r="F4281">
            <v>24576.088647179222</v>
          </cell>
          <cell r="G4281">
            <v>24576.088647179222</v>
          </cell>
          <cell r="H4281">
            <v>44044</v>
          </cell>
          <cell r="I4281" t="str">
            <v>0,10 litros/m2</v>
          </cell>
        </row>
        <row r="4282">
          <cell r="B4282" t="str">
            <v>T1706</v>
          </cell>
          <cell r="C4282" t="str">
            <v>Cañería De Incendio De 2 1/2" A La Vista</v>
          </cell>
          <cell r="D4282" t="str">
            <v>ml</v>
          </cell>
          <cell r="E4282">
            <v>1</v>
          </cell>
          <cell r="F4282">
            <v>2433.5878699444102</v>
          </cell>
          <cell r="G4282">
            <v>2433.5878699444102</v>
          </cell>
          <cell r="H4282">
            <v>44044</v>
          </cell>
        </row>
        <row r="4283">
          <cell r="B4283" t="str">
            <v>T1559</v>
          </cell>
          <cell r="C4283" t="str">
            <v>Bocas De Incendio</v>
          </cell>
          <cell r="D4283" t="str">
            <v>u</v>
          </cell>
          <cell r="E4283">
            <v>1</v>
          </cell>
          <cell r="F4283">
            <v>22218.80313873247</v>
          </cell>
          <cell r="G4283">
            <v>22218.80313873247</v>
          </cell>
          <cell r="H4283">
            <v>44044</v>
          </cell>
        </row>
        <row r="4284">
          <cell r="B4284" t="str">
            <v>T1607</v>
          </cell>
          <cell r="C4284" t="str">
            <v>Boca De Impulsion 63.5 Mm Completa</v>
          </cell>
          <cell r="D4284" t="str">
            <v>u</v>
          </cell>
          <cell r="E4284">
            <v>1</v>
          </cell>
          <cell r="F4284">
            <v>11903.927138732468</v>
          </cell>
          <cell r="G4284">
            <v>11903.927138732468</v>
          </cell>
          <cell r="H4284">
            <v>44044</v>
          </cell>
        </row>
        <row r="4285">
          <cell r="B4285" t="str">
            <v>T1608</v>
          </cell>
          <cell r="C4285" t="str">
            <v>Carro Para Manguera De Incendio, Con Manguera Y Lanza</v>
          </cell>
          <cell r="D4285" t="str">
            <v>u</v>
          </cell>
          <cell r="E4285">
            <v>1</v>
          </cell>
          <cell r="F4285">
            <v>16806.675447179219</v>
          </cell>
          <cell r="G4285">
            <v>16806.675447179219</v>
          </cell>
          <cell r="H4285">
            <v>43960.707268518519</v>
          </cell>
        </row>
        <row r="4286">
          <cell r="B4286" t="str">
            <v>T1556</v>
          </cell>
          <cell r="C4286" t="str">
            <v xml:space="preserve">Cañería De Incendio De 6" Supendida De La Losa </v>
          </cell>
          <cell r="D4286" t="str">
            <v>ml</v>
          </cell>
          <cell r="E4286">
            <v>1</v>
          </cell>
          <cell r="F4286">
            <v>7158.5945866634656</v>
          </cell>
          <cell r="G4286">
            <v>7158.5945866634656</v>
          </cell>
          <cell r="H4286">
            <v>43958.420671296299</v>
          </cell>
        </row>
        <row r="4287">
          <cell r="B4287" t="str">
            <v>T1557</v>
          </cell>
          <cell r="C4287" t="str">
            <v xml:space="preserve">Cañería De Incendio De 5" Supendida De La Losa </v>
          </cell>
          <cell r="D4287" t="str">
            <v>ml</v>
          </cell>
          <cell r="E4287">
            <v>1</v>
          </cell>
          <cell r="F4287">
            <v>6299.2198096669517</v>
          </cell>
          <cell r="G4287">
            <v>6299.2198096669517</v>
          </cell>
          <cell r="H4287">
            <v>43958.420671296299</v>
          </cell>
        </row>
        <row r="4288">
          <cell r="B4288" t="str">
            <v>T1558</v>
          </cell>
          <cell r="C4288" t="str">
            <v xml:space="preserve">Cañería De Incendio De 4" Por Contrapiso </v>
          </cell>
          <cell r="D4288" t="str">
            <v>ml</v>
          </cell>
          <cell r="E4288">
            <v>1</v>
          </cell>
          <cell r="F4288">
            <v>3455.5093197836859</v>
          </cell>
          <cell r="G4288">
            <v>3455.5093197836859</v>
          </cell>
          <cell r="H4288">
            <v>44044</v>
          </cell>
        </row>
        <row r="4289">
          <cell r="B4289" t="str">
            <v>T1559</v>
          </cell>
          <cell r="C4289" t="str">
            <v>Bocas De Incendio</v>
          </cell>
          <cell r="D4289" t="str">
            <v>u</v>
          </cell>
          <cell r="E4289">
            <v>1</v>
          </cell>
          <cell r="F4289">
            <v>22218.80313873247</v>
          </cell>
          <cell r="G4289">
            <v>22218.80313873247</v>
          </cell>
          <cell r="H4289">
            <v>44044</v>
          </cell>
        </row>
        <row r="4290">
          <cell r="B4290" t="str">
            <v>T1608</v>
          </cell>
          <cell r="C4290" t="str">
            <v>Carro Para Manguera De Incendio, Con Manguera Y Lanza</v>
          </cell>
          <cell r="D4290" t="str">
            <v>u</v>
          </cell>
          <cell r="E4290">
            <v>1</v>
          </cell>
          <cell r="F4290">
            <v>16806.675447179219</v>
          </cell>
          <cell r="G4290">
            <v>16806.675447179219</v>
          </cell>
          <cell r="H4290">
            <v>43960.707268518519</v>
          </cell>
        </row>
        <row r="4291">
          <cell r="B4291" t="str">
            <v>T1706</v>
          </cell>
          <cell r="C4291" t="str">
            <v>Cañería De Incendio De 2 1/2" A La Vista</v>
          </cell>
          <cell r="D4291" t="str">
            <v>ml</v>
          </cell>
          <cell r="E4291">
            <v>1</v>
          </cell>
          <cell r="F4291">
            <v>2433.5878699444102</v>
          </cell>
          <cell r="G4291">
            <v>2433.5878699444102</v>
          </cell>
          <cell r="H4291">
            <v>44044</v>
          </cell>
        </row>
        <row r="4292">
          <cell r="B4292" t="str">
            <v>T1832</v>
          </cell>
          <cell r="C4292" t="str">
            <v>Campanas De Alarma De Incendios</v>
          </cell>
          <cell r="D4292" t="str">
            <v>u</v>
          </cell>
          <cell r="E4292">
            <v>1</v>
          </cell>
          <cell r="F4292">
            <v>5416.3921924883107</v>
          </cell>
          <cell r="G4292">
            <v>5416.3921924883107</v>
          </cell>
          <cell r="H4292">
            <v>44044</v>
          </cell>
        </row>
        <row r="4293">
          <cell r="B4293" t="str">
            <v>T1833</v>
          </cell>
          <cell r="C4293" t="str">
            <v>Pulsador Para Alarma De Incendios</v>
          </cell>
          <cell r="D4293" t="str">
            <v>u</v>
          </cell>
          <cell r="E4293">
            <v>1</v>
          </cell>
          <cell r="F4293">
            <v>4783.2660387324668</v>
          </cell>
          <cell r="G4293">
            <v>4783.2660387324668</v>
          </cell>
          <cell r="H4293">
            <v>44044</v>
          </cell>
        </row>
        <row r="4294">
          <cell r="B4294" t="str">
            <v>T1854</v>
          </cell>
          <cell r="C4294" t="str">
            <v>Sistema De Alarma De Incendio</v>
          </cell>
          <cell r="D4294" t="str">
            <v>gl</v>
          </cell>
          <cell r="E4294">
            <v>1</v>
          </cell>
          <cell r="F4294">
            <v>259684.48648779216</v>
          </cell>
          <cell r="G4294">
            <v>259684.48648779216</v>
          </cell>
          <cell r="H4294">
            <v>44044</v>
          </cell>
        </row>
        <row r="4295">
          <cell r="B4295" t="str">
            <v>T1879</v>
          </cell>
          <cell r="C4295" t="str">
            <v>Cable De Detección De Incendio 2X16Awg Twisteado Y Apantallado</v>
          </cell>
          <cell r="D4295" t="str">
            <v>ml</v>
          </cell>
          <cell r="E4295">
            <v>1</v>
          </cell>
          <cell r="F4295">
            <v>385.4105273990649</v>
          </cell>
          <cell r="G4295">
            <v>385.4105273990649</v>
          </cell>
          <cell r="H4295">
            <v>44044</v>
          </cell>
        </row>
        <row r="4296">
          <cell r="B4296" t="str">
            <v>T1882</v>
          </cell>
          <cell r="C4296" t="str">
            <v>Central De Incendio De 2 Zonas Y 60 Puntos</v>
          </cell>
          <cell r="D4296" t="str">
            <v>u</v>
          </cell>
          <cell r="E4296">
            <v>1</v>
          </cell>
          <cell r="F4296">
            <v>30797.058585038958</v>
          </cell>
          <cell r="G4296">
            <v>30797.058585038958</v>
          </cell>
          <cell r="H4296">
            <v>44044</v>
          </cell>
        </row>
        <row r="4297">
          <cell r="B4297" t="str">
            <v>T1980</v>
          </cell>
          <cell r="C4297" t="str">
            <v>Señalización Completa Contra Incendio</v>
          </cell>
          <cell r="D4297" t="str">
            <v>gl</v>
          </cell>
          <cell r="E4297">
            <v>1</v>
          </cell>
          <cell r="F4297">
            <v>50000</v>
          </cell>
          <cell r="G4297">
            <v>50000</v>
          </cell>
          <cell r="H4297">
            <v>44032.53466435185</v>
          </cell>
        </row>
        <row r="4299">
          <cell r="A4299" t="str">
            <v>T1708</v>
          </cell>
          <cell r="C4299" t="str">
            <v>16.5 Traslado De Cables</v>
          </cell>
          <cell r="D4299" t="str">
            <v>gl</v>
          </cell>
          <cell r="G4299">
            <v>95184.952428259727</v>
          </cell>
          <cell r="H4299">
            <v>44044</v>
          </cell>
          <cell r="I4299" t="str">
            <v>ADICIONAL MORENO</v>
          </cell>
        </row>
        <row r="4300">
          <cell r="B4300" t="str">
            <v>I1004</v>
          </cell>
          <cell r="C4300" t="str">
            <v>Oficial</v>
          </cell>
          <cell r="D4300" t="str">
            <v>hs</v>
          </cell>
          <cell r="E4300">
            <v>20</v>
          </cell>
          <cell r="F4300">
            <v>534.76377932467528</v>
          </cell>
          <cell r="G4300">
            <v>10695.275586493506</v>
          </cell>
          <cell r="H4300">
            <v>44044</v>
          </cell>
          <cell r="I4300" t="str">
            <v>aprox. Lo que pide la empres</v>
          </cell>
        </row>
        <row r="4301">
          <cell r="B4301" t="str">
            <v>I1005</v>
          </cell>
          <cell r="C4301" t="str">
            <v>Ayudante</v>
          </cell>
          <cell r="D4301" t="str">
            <v>hs</v>
          </cell>
          <cell r="E4301">
            <v>60</v>
          </cell>
          <cell r="F4301">
            <v>468.58057475324659</v>
          </cell>
          <cell r="G4301">
            <v>28114.834485194795</v>
          </cell>
          <cell r="H4301">
            <v>44044</v>
          </cell>
          <cell r="I4301" t="str">
            <v>aprox. Lo que pide la empres</v>
          </cell>
        </row>
        <row r="4302">
          <cell r="B4302" t="str">
            <v>I1848</v>
          </cell>
          <cell r="C4302" t="str">
            <v>Camión Iveco Trakker 6X4</v>
          </cell>
          <cell r="D4302" t="str">
            <v>hs</v>
          </cell>
          <cell r="E4302">
            <v>8</v>
          </cell>
          <cell r="F4302">
            <v>3329.9202500000001</v>
          </cell>
          <cell r="G4302">
            <v>26639.362000000001</v>
          </cell>
          <cell r="H4302">
            <v>44062</v>
          </cell>
          <cell r="I4302" t="str">
            <v>1 jornada</v>
          </cell>
        </row>
        <row r="4303">
          <cell r="B4303" t="str">
            <v>I1313</v>
          </cell>
          <cell r="C4303" t="str">
            <v>Camion Con Hidrogrua</v>
          </cell>
          <cell r="D4303" t="str">
            <v>hs</v>
          </cell>
          <cell r="E4303">
            <v>8</v>
          </cell>
          <cell r="F4303">
            <v>2375.9</v>
          </cell>
          <cell r="G4303">
            <v>19007.2</v>
          </cell>
          <cell r="H4303">
            <v>44062</v>
          </cell>
          <cell r="I4303" t="str">
            <v>1 jornada</v>
          </cell>
        </row>
        <row r="4304">
          <cell r="B4304" t="str">
            <v>I1311</v>
          </cell>
          <cell r="C4304" t="str">
            <v>Maquinista</v>
          </cell>
          <cell r="D4304" t="str">
            <v>hs</v>
          </cell>
          <cell r="E4304">
            <v>16</v>
          </cell>
          <cell r="F4304">
            <v>670.51752228571434</v>
          </cell>
          <cell r="G4304">
            <v>10728.280356571429</v>
          </cell>
          <cell r="H4304">
            <v>44062</v>
          </cell>
          <cell r="I4304" t="str">
            <v>Suma de las hs máquina</v>
          </cell>
        </row>
        <row r="4306">
          <cell r="A4306" t="str">
            <v>T1709</v>
          </cell>
          <cell r="C4306" t="str">
            <v>16.4 Cañerías Y Tapado De Zanjas (340 Ml)</v>
          </cell>
          <cell r="D4306" t="str">
            <v>gl</v>
          </cell>
          <cell r="G4306">
            <v>1134385.2367410909</v>
          </cell>
          <cell r="H4306">
            <v>43983</v>
          </cell>
          <cell r="I4306" t="str">
            <v>ADICIONAL MORENO</v>
          </cell>
        </row>
        <row r="4307">
          <cell r="B4307" t="str">
            <v>I1137</v>
          </cell>
          <cell r="C4307" t="str">
            <v>Cano Pvc 110X4 Mts (3,2) Aprob.Cloacal Iram</v>
          </cell>
          <cell r="D4307" t="str">
            <v>u</v>
          </cell>
          <cell r="E4307">
            <v>315</v>
          </cell>
          <cell r="F4307">
            <v>1235.5372</v>
          </cell>
          <cell r="G4307">
            <v>389194.21799999999</v>
          </cell>
          <cell r="H4307">
            <v>44044</v>
          </cell>
          <cell r="I4307" t="str">
            <v>340 ml - 25 ml = 315 ml x 4 caños / 4 m por tira</v>
          </cell>
        </row>
        <row r="4308">
          <cell r="B4308" t="str">
            <v>I1829</v>
          </cell>
          <cell r="C4308" t="str">
            <v>Cano Cloacal U.D 400 (7,9) Pvc</v>
          </cell>
          <cell r="D4308" t="str">
            <v>ml</v>
          </cell>
          <cell r="E4308">
            <v>25</v>
          </cell>
          <cell r="F4308">
            <v>7460</v>
          </cell>
          <cell r="G4308">
            <v>186500</v>
          </cell>
          <cell r="H4308">
            <v>43983</v>
          </cell>
          <cell r="I4308" t="str">
            <v xml:space="preserve">25 ml según informe </v>
          </cell>
        </row>
        <row r="4309">
          <cell r="B4309" t="str">
            <v>I1002</v>
          </cell>
          <cell r="C4309" t="str">
            <v>Arena X M3 A Granel</v>
          </cell>
          <cell r="D4309" t="str">
            <v>m3</v>
          </cell>
          <cell r="E4309">
            <v>10.200000000000001</v>
          </cell>
          <cell r="F4309">
            <v>1446.2809999999999</v>
          </cell>
          <cell r="G4309">
            <v>14752.066200000001</v>
          </cell>
          <cell r="H4309">
            <v>44044</v>
          </cell>
          <cell r="I4309" t="str">
            <v>10 cm de esp x 30 cm de ancho x 340 ml</v>
          </cell>
        </row>
        <row r="4310">
          <cell r="B4310" t="str">
            <v>I1003</v>
          </cell>
          <cell r="C4310" t="str">
            <v>Ladrillo Comun</v>
          </cell>
          <cell r="D4310" t="str">
            <v>u</v>
          </cell>
          <cell r="E4310">
            <v>4080</v>
          </cell>
          <cell r="F4310">
            <v>7.4379999999999997</v>
          </cell>
          <cell r="G4310">
            <v>30347.039999999997</v>
          </cell>
          <cell r="H4310">
            <v>44044</v>
          </cell>
          <cell r="I4310" t="str">
            <v>12 ladrillos / ml x 340 ml</v>
          </cell>
        </row>
        <row r="4311">
          <cell r="B4311" t="str">
            <v>I1830</v>
          </cell>
          <cell r="C4311" t="str">
            <v>Tunelera Alquiler</v>
          </cell>
          <cell r="D4311" t="str">
            <v>hs</v>
          </cell>
          <cell r="E4311">
            <v>72</v>
          </cell>
          <cell r="F4311">
            <v>500</v>
          </cell>
          <cell r="G4311">
            <v>36000</v>
          </cell>
          <cell r="H4311">
            <v>44062</v>
          </cell>
          <cell r="I4311" t="str">
            <v>9 joradas</v>
          </cell>
        </row>
        <row r="4312">
          <cell r="B4312" t="str">
            <v>I1004</v>
          </cell>
          <cell r="C4312" t="str">
            <v>Oficial</v>
          </cell>
          <cell r="D4312" t="str">
            <v>hs</v>
          </cell>
          <cell r="E4312">
            <v>475.99999999999994</v>
          </cell>
          <cell r="F4312">
            <v>534.76377932467528</v>
          </cell>
          <cell r="G4312">
            <v>254547.55895854541</v>
          </cell>
          <cell r="H4312">
            <v>44044</v>
          </cell>
          <cell r="I4312" t="str">
            <v>hs según empresa</v>
          </cell>
        </row>
        <row r="4313">
          <cell r="B4313" t="str">
            <v>I1005</v>
          </cell>
          <cell r="C4313" t="str">
            <v>Ayudante</v>
          </cell>
          <cell r="D4313" t="str">
            <v>hs</v>
          </cell>
          <cell r="E4313">
            <v>475.99999999999994</v>
          </cell>
          <cell r="F4313">
            <v>468.58057475324659</v>
          </cell>
          <cell r="G4313">
            <v>223044.35358254536</v>
          </cell>
          <cell r="H4313">
            <v>44044</v>
          </cell>
          <cell r="I4313" t="str">
            <v>hs según empresa</v>
          </cell>
        </row>
        <row r="4315">
          <cell r="A4315" t="str">
            <v>T1711</v>
          </cell>
          <cell r="C4315" t="str">
            <v>16.3 Gabinete De Chapa Sobre Platea De Hormigón</v>
          </cell>
          <cell r="D4315" t="str">
            <v>gl</v>
          </cell>
          <cell r="G4315">
            <v>67971.733593038953</v>
          </cell>
          <cell r="H4315">
            <v>43957</v>
          </cell>
          <cell r="I4315" t="str">
            <v>ADICIONAL MORENO</v>
          </cell>
        </row>
        <row r="4316">
          <cell r="B4316" t="str">
            <v>I1831</v>
          </cell>
          <cell r="C4316" t="str">
            <v>Gabinete (Precio De Empresa Actualizado X 2,87 )</v>
          </cell>
          <cell r="D4316" t="str">
            <v>gl</v>
          </cell>
          <cell r="E4316">
            <v>1</v>
          </cell>
          <cell r="F4316">
            <v>43000</v>
          </cell>
          <cell r="G4316">
            <v>43000</v>
          </cell>
          <cell r="H4316">
            <v>43957</v>
          </cell>
        </row>
        <row r="4317">
          <cell r="B4317" t="str">
            <v>I1009</v>
          </cell>
          <cell r="C4317" t="str">
            <v>Hormigon Elaborado H21</v>
          </cell>
          <cell r="D4317" t="str">
            <v>m3</v>
          </cell>
          <cell r="E4317">
            <v>0.9</v>
          </cell>
          <cell r="F4317">
            <v>6165</v>
          </cell>
          <cell r="G4317">
            <v>5548.5</v>
          </cell>
          <cell r="H4317">
            <v>44044</v>
          </cell>
          <cell r="I4317" t="str">
            <v>cantidad según empresa</v>
          </cell>
        </row>
        <row r="4318">
          <cell r="B4318" t="str">
            <v>I1039</v>
          </cell>
          <cell r="C4318" t="str">
            <v>Acero  Adn420 Diam 8 Mm</v>
          </cell>
          <cell r="D4318" t="str">
            <v>ton</v>
          </cell>
          <cell r="E4318">
            <v>9.0000000000000011E-2</v>
          </cell>
          <cell r="F4318">
            <v>78333.353600000002</v>
          </cell>
          <cell r="G4318">
            <v>7050.0018240000009</v>
          </cell>
          <cell r="H4318">
            <v>44044</v>
          </cell>
          <cell r="I4318" t="str">
            <v>100 kg/m3</v>
          </cell>
        </row>
        <row r="4319">
          <cell r="B4319" t="str">
            <v>I1014</v>
          </cell>
          <cell r="C4319" t="str">
            <v>Alambre Negro Recocido N 16</v>
          </cell>
          <cell r="D4319" t="str">
            <v>kg</v>
          </cell>
          <cell r="E4319">
            <v>1</v>
          </cell>
          <cell r="F4319">
            <v>260.3306</v>
          </cell>
          <cell r="G4319">
            <v>260.3306</v>
          </cell>
          <cell r="H4319">
            <v>44044</v>
          </cell>
        </row>
        <row r="4320">
          <cell r="B4320" t="str">
            <v>I1313</v>
          </cell>
          <cell r="C4320" t="str">
            <v>Camion Con Hidrogrua</v>
          </cell>
          <cell r="D4320" t="str">
            <v>hs</v>
          </cell>
          <cell r="E4320">
            <v>2</v>
          </cell>
          <cell r="F4320">
            <v>2375.9</v>
          </cell>
          <cell r="G4320">
            <v>4751.8</v>
          </cell>
          <cell r="H4320">
            <v>44062</v>
          </cell>
        </row>
        <row r="4321">
          <cell r="B4321" t="str">
            <v>I1004</v>
          </cell>
          <cell r="C4321" t="str">
            <v>Oficial</v>
          </cell>
          <cell r="D4321" t="str">
            <v>hs</v>
          </cell>
          <cell r="E4321">
            <v>6</v>
          </cell>
          <cell r="F4321">
            <v>534.76377932467528</v>
          </cell>
          <cell r="G4321">
            <v>3208.5826759480515</v>
          </cell>
          <cell r="H4321">
            <v>44044</v>
          </cell>
          <cell r="I4321" t="str">
            <v>hs según empresa</v>
          </cell>
        </row>
        <row r="4322">
          <cell r="B4322" t="str">
            <v>I1005</v>
          </cell>
          <cell r="C4322" t="str">
            <v>Ayudante</v>
          </cell>
          <cell r="D4322" t="str">
            <v>hs</v>
          </cell>
          <cell r="E4322">
            <v>6</v>
          </cell>
          <cell r="F4322">
            <v>468.58057475324659</v>
          </cell>
          <cell r="G4322">
            <v>2811.4834485194797</v>
          </cell>
          <cell r="H4322">
            <v>44044</v>
          </cell>
          <cell r="I4322" t="str">
            <v>hs según empresa</v>
          </cell>
        </row>
        <row r="4323">
          <cell r="B4323" t="str">
            <v>I1311</v>
          </cell>
          <cell r="C4323" t="str">
            <v>Maquinista</v>
          </cell>
          <cell r="D4323" t="str">
            <v>hs</v>
          </cell>
          <cell r="E4323">
            <v>2</v>
          </cell>
          <cell r="F4323">
            <v>670.51752228571434</v>
          </cell>
          <cell r="G4323">
            <v>1341.0350445714287</v>
          </cell>
          <cell r="H4323">
            <v>44062</v>
          </cell>
        </row>
        <row r="4325">
          <cell r="A4325" t="str">
            <v>T1712</v>
          </cell>
          <cell r="C4325" t="str">
            <v>16.1 Excavación De Pozos De Ataque Y Zanjas A Mano  (192 M3)</v>
          </cell>
          <cell r="D4325" t="str">
            <v>gl</v>
          </cell>
          <cell r="G4325">
            <v>309382.25680955837</v>
          </cell>
          <cell r="H4325">
            <v>44044</v>
          </cell>
          <cell r="I4325" t="str">
            <v>ADICIONAL MORENO</v>
          </cell>
        </row>
        <row r="4326">
          <cell r="B4326" t="str">
            <v>I1004</v>
          </cell>
          <cell r="C4326" t="str">
            <v>Oficial</v>
          </cell>
          <cell r="D4326" t="str">
            <v>hs</v>
          </cell>
          <cell r="E4326">
            <v>108</v>
          </cell>
          <cell r="F4326">
            <v>534.76377932467528</v>
          </cell>
          <cell r="G4326">
            <v>57754.488167064934</v>
          </cell>
          <cell r="H4326">
            <v>44044</v>
          </cell>
          <cell r="I4326" t="str">
            <v>hs según empresa</v>
          </cell>
        </row>
        <row r="4327">
          <cell r="B4327" t="str">
            <v>I1005</v>
          </cell>
          <cell r="C4327" t="str">
            <v>Ayudante</v>
          </cell>
          <cell r="D4327" t="str">
            <v>hs</v>
          </cell>
          <cell r="E4327">
            <v>537</v>
          </cell>
          <cell r="F4327">
            <v>468.58057475324659</v>
          </cell>
          <cell r="G4327">
            <v>251627.76864249341</v>
          </cell>
          <cell r="H4327">
            <v>44044</v>
          </cell>
          <cell r="I4327" t="str">
            <v>hs según empresa</v>
          </cell>
        </row>
        <row r="4329">
          <cell r="A4329" t="str">
            <v>T1713</v>
          </cell>
          <cell r="C4329" t="str">
            <v>16.2 Cámaras De Hormigón Armado</v>
          </cell>
          <cell r="D4329" t="str">
            <v>u</v>
          </cell>
          <cell r="G4329">
            <v>22986.465644368829</v>
          </cell>
          <cell r="H4329">
            <v>44044</v>
          </cell>
          <cell r="I4329" t="str">
            <v>ADICIONAL MORENO</v>
          </cell>
        </row>
        <row r="4330">
          <cell r="B4330" t="str">
            <v>I1009</v>
          </cell>
          <cell r="C4330" t="str">
            <v>Hormigon Elaborado H21</v>
          </cell>
          <cell r="D4330" t="str">
            <v>m3</v>
          </cell>
          <cell r="E4330">
            <v>0.4608000000000001</v>
          </cell>
          <cell r="F4330">
            <v>6165</v>
          </cell>
          <cell r="G4330">
            <v>2840.8320000000008</v>
          </cell>
          <cell r="H4330">
            <v>44044</v>
          </cell>
          <cell r="I4330" t="str">
            <v>de 80 x 80 x 80</v>
          </cell>
        </row>
        <row r="4331">
          <cell r="B4331" t="str">
            <v>I1039</v>
          </cell>
          <cell r="C4331" t="str">
            <v>Acero  Adn420 Diam 8 Mm</v>
          </cell>
          <cell r="D4331" t="str">
            <v>ton</v>
          </cell>
          <cell r="E4331">
            <v>5.5E-2</v>
          </cell>
          <cell r="F4331">
            <v>78333.353600000002</v>
          </cell>
          <cell r="G4331">
            <v>4308.3344480000005</v>
          </cell>
          <cell r="H4331">
            <v>44044</v>
          </cell>
          <cell r="I4331" t="str">
            <v>CANT SEGÚN EMPRESA</v>
          </cell>
        </row>
        <row r="4332">
          <cell r="B4332" t="str">
            <v>I1014</v>
          </cell>
          <cell r="C4332" t="str">
            <v>Alambre Negro Recocido N 16</v>
          </cell>
          <cell r="D4332" t="str">
            <v>kg</v>
          </cell>
          <cell r="E4332">
            <v>4.2000000000000003E-2</v>
          </cell>
          <cell r="F4332">
            <v>260.3306</v>
          </cell>
          <cell r="G4332">
            <v>10.933885200000001</v>
          </cell>
          <cell r="H4332">
            <v>44044</v>
          </cell>
          <cell r="I4332" t="str">
            <v>CANT SEGÚN EMPRESA</v>
          </cell>
        </row>
        <row r="4333">
          <cell r="B4333" t="str">
            <v>I1543</v>
          </cell>
          <cell r="C4333" t="str">
            <v>Encofrado Metálico Amortización Por M3</v>
          </cell>
          <cell r="D4333" t="str">
            <v>m3</v>
          </cell>
          <cell r="E4333">
            <v>0.5</v>
          </cell>
          <cell r="F4333">
            <v>1552.4</v>
          </cell>
          <cell r="G4333">
            <v>776.2</v>
          </cell>
          <cell r="H4333">
            <v>44062</v>
          </cell>
          <cell r="I4333" t="str">
            <v>ESTIMADO</v>
          </cell>
        </row>
        <row r="4334">
          <cell r="B4334" t="str">
            <v>I1004</v>
          </cell>
          <cell r="C4334" t="str">
            <v>Oficial</v>
          </cell>
          <cell r="D4334" t="str">
            <v>hs</v>
          </cell>
          <cell r="E4334">
            <v>15</v>
          </cell>
          <cell r="F4334">
            <v>534.76377932467528</v>
          </cell>
          <cell r="G4334">
            <v>8021.4566898701296</v>
          </cell>
          <cell r="H4334">
            <v>44044</v>
          </cell>
          <cell r="I4334" t="str">
            <v>hs según empresa</v>
          </cell>
        </row>
        <row r="4335">
          <cell r="B4335" t="str">
            <v>I1005</v>
          </cell>
          <cell r="C4335" t="str">
            <v>Ayudante</v>
          </cell>
          <cell r="D4335" t="str">
            <v>hs</v>
          </cell>
          <cell r="E4335">
            <v>15</v>
          </cell>
          <cell r="F4335">
            <v>468.58057475324659</v>
          </cell>
          <cell r="G4335">
            <v>7028.7086212986987</v>
          </cell>
          <cell r="H4335">
            <v>44044</v>
          </cell>
          <cell r="I4335" t="str">
            <v>hs según empresa</v>
          </cell>
        </row>
        <row r="4337">
          <cell r="A4337" t="str">
            <v>T1714</v>
          </cell>
          <cell r="C4337" t="str">
            <v>Colección De Tareas Del Adicional De Moreno</v>
          </cell>
          <cell r="D4337" t="str">
            <v>gl</v>
          </cell>
          <cell r="G4337">
            <v>1767829.4390825296</v>
          </cell>
          <cell r="H4337">
            <v>43957</v>
          </cell>
          <cell r="I4337" t="str">
            <v>ADICIONAL MORENO</v>
          </cell>
        </row>
        <row r="4338">
          <cell r="B4338" t="str">
            <v>T1712</v>
          </cell>
          <cell r="C4338" t="str">
            <v>16.1 Excavación De Pozos De Ataque Y Zanjas A Mano  (192 M3)</v>
          </cell>
          <cell r="D4338" t="str">
            <v>gl</v>
          </cell>
          <cell r="E4338">
            <v>1</v>
          </cell>
          <cell r="F4338">
            <v>309382.25680955837</v>
          </cell>
          <cell r="G4338">
            <v>309382.25680955837</v>
          </cell>
          <cell r="H4338">
            <v>44044</v>
          </cell>
        </row>
        <row r="4339">
          <cell r="B4339" t="str">
            <v>T1713</v>
          </cell>
          <cell r="C4339" t="str">
            <v>16.2 Cámaras De Hormigón Armado</v>
          </cell>
          <cell r="D4339" t="str">
            <v>u</v>
          </cell>
          <cell r="E4339">
            <v>7</v>
          </cell>
          <cell r="F4339">
            <v>22986.465644368829</v>
          </cell>
          <cell r="G4339">
            <v>160905.25951058179</v>
          </cell>
          <cell r="H4339">
            <v>44044</v>
          </cell>
        </row>
        <row r="4340">
          <cell r="B4340" t="str">
            <v>T1711</v>
          </cell>
          <cell r="C4340" t="str">
            <v>16.3 Gabinete De Chapa Sobre Platea De Hormigón</v>
          </cell>
          <cell r="D4340" t="str">
            <v>gl</v>
          </cell>
          <cell r="E4340">
            <v>1</v>
          </cell>
          <cell r="F4340">
            <v>67971.733593038953</v>
          </cell>
          <cell r="G4340">
            <v>67971.733593038953</v>
          </cell>
          <cell r="H4340">
            <v>43957</v>
          </cell>
        </row>
        <row r="4341">
          <cell r="B4341" t="str">
            <v>T1709</v>
          </cell>
          <cell r="C4341" t="str">
            <v>16.4 Cañerías Y Tapado De Zanjas (340 Ml)</v>
          </cell>
          <cell r="D4341" t="str">
            <v>gl</v>
          </cell>
          <cell r="E4341">
            <v>1</v>
          </cell>
          <cell r="F4341">
            <v>1134385.2367410909</v>
          </cell>
          <cell r="G4341">
            <v>1134385.2367410909</v>
          </cell>
          <cell r="H4341">
            <v>43983</v>
          </cell>
        </row>
        <row r="4342">
          <cell r="B4342" t="str">
            <v>T1708</v>
          </cell>
          <cell r="C4342" t="str">
            <v>16.5 Traslado De Cables</v>
          </cell>
          <cell r="D4342" t="str">
            <v>gl</v>
          </cell>
          <cell r="E4342">
            <v>1</v>
          </cell>
          <cell r="F4342">
            <v>95184.952428259727</v>
          </cell>
          <cell r="G4342">
            <v>95184.952428259727</v>
          </cell>
          <cell r="H4342">
            <v>44044</v>
          </cell>
        </row>
        <row r="4344">
          <cell r="A4344" t="str">
            <v>T1715</v>
          </cell>
          <cell r="C4344" t="str">
            <v>Colección De Tareas De Movimiento De Suelos</v>
          </cell>
          <cell r="D4344" t="str">
            <v>gl</v>
          </cell>
          <cell r="G4344">
            <v>11004.210178874835</v>
          </cell>
          <cell r="H4344">
            <v>44044</v>
          </cell>
          <cell r="I4344" t="str">
            <v>03 MOVIMIENTO DE SUELOS</v>
          </cell>
        </row>
        <row r="4345">
          <cell r="B4345" t="str">
            <v>T1003</v>
          </cell>
          <cell r="C4345" t="str">
            <v>Excavación Manual De Zanjas Y Pozos (Mo)</v>
          </cell>
          <cell r="D4345" t="str">
            <v>m3</v>
          </cell>
          <cell r="E4345">
            <v>1</v>
          </cell>
          <cell r="F4345">
            <v>1874.3222990129864</v>
          </cell>
          <cell r="G4345">
            <v>1874.3222990129864</v>
          </cell>
          <cell r="H4345">
            <v>44044</v>
          </cell>
        </row>
        <row r="4346">
          <cell r="B4346" t="str">
            <v>T1004</v>
          </cell>
          <cell r="C4346" t="str">
            <v>Excavación De Sótanos (Mo)</v>
          </cell>
          <cell r="D4346" t="str">
            <v>m3</v>
          </cell>
          <cell r="E4346">
            <v>1</v>
          </cell>
          <cell r="F4346">
            <v>1218.3094943584413</v>
          </cell>
          <cell r="G4346">
            <v>1218.3094943584413</v>
          </cell>
          <cell r="H4346">
            <v>44044</v>
          </cell>
        </row>
        <row r="4347">
          <cell r="B4347" t="str">
            <v>T1006</v>
          </cell>
          <cell r="C4347" t="str">
            <v>Excavación De Pozos (Mo)</v>
          </cell>
          <cell r="D4347" t="str">
            <v>m3</v>
          </cell>
          <cell r="E4347">
            <v>1</v>
          </cell>
          <cell r="F4347">
            <v>1874.3222990129864</v>
          </cell>
          <cell r="G4347">
            <v>1874.3222990129864</v>
          </cell>
          <cell r="H4347">
            <v>44044</v>
          </cell>
        </row>
        <row r="4348">
          <cell r="B4348" t="str">
            <v>T1299</v>
          </cell>
          <cell r="C4348" t="str">
            <v>Excavacion Con Retropala Cat 416</v>
          </cell>
          <cell r="D4348" t="str">
            <v>m3</v>
          </cell>
          <cell r="E4348">
            <v>1</v>
          </cell>
          <cell r="F4348">
            <v>1193.0599935808737</v>
          </cell>
          <cell r="G4348">
            <v>1193.0599935808737</v>
          </cell>
          <cell r="H4348">
            <v>44062</v>
          </cell>
        </row>
        <row r="4349">
          <cell r="B4349" t="str">
            <v>T1522</v>
          </cell>
          <cell r="C4349" t="str">
            <v>Relleno Y Compactación Con Suelo Seleccionado Con Compactador Manual</v>
          </cell>
          <cell r="D4349" t="str">
            <v>m3</v>
          </cell>
          <cell r="E4349">
            <v>1</v>
          </cell>
          <cell r="F4349">
            <v>1601.0694715436834</v>
          </cell>
          <cell r="G4349">
            <v>1601.0694715436834</v>
          </cell>
          <cell r="H4349">
            <v>44044</v>
          </cell>
        </row>
        <row r="4350">
          <cell r="B4350" t="str">
            <v>T1504</v>
          </cell>
          <cell r="C4350" t="str">
            <v>Relleno Y Compactación Manual (Mo)</v>
          </cell>
          <cell r="D4350" t="str">
            <v>m3</v>
          </cell>
          <cell r="E4350">
            <v>1</v>
          </cell>
          <cell r="F4350">
            <v>937.16114950649319</v>
          </cell>
          <cell r="G4350">
            <v>937.16114950649319</v>
          </cell>
          <cell r="H4350">
            <v>44044</v>
          </cell>
        </row>
        <row r="4351">
          <cell r="B4351" t="str">
            <v>T1666</v>
          </cell>
          <cell r="C4351" t="str">
            <v>Retiro De Excedentes Con Camión</v>
          </cell>
          <cell r="D4351" t="str">
            <v>m3</v>
          </cell>
          <cell r="E4351">
            <v>1</v>
          </cell>
          <cell r="F4351">
            <v>948.67581941440369</v>
          </cell>
          <cell r="G4351">
            <v>948.67581941440369</v>
          </cell>
          <cell r="H4351">
            <v>44062</v>
          </cell>
        </row>
        <row r="4352">
          <cell r="B4352" t="str">
            <v>T1716</v>
          </cell>
          <cell r="C4352" t="str">
            <v>Relleno Manual, Con Pala Y Ligero Apisonamiento</v>
          </cell>
          <cell r="D4352" t="str">
            <v>m3</v>
          </cell>
          <cell r="E4352">
            <v>1</v>
          </cell>
          <cell r="F4352">
            <v>1171.4514368831165</v>
          </cell>
          <cell r="G4352">
            <v>1171.4514368831165</v>
          </cell>
          <cell r="H4352">
            <v>44044</v>
          </cell>
        </row>
        <row r="4353">
          <cell r="B4353" t="str">
            <v>T1142</v>
          </cell>
          <cell r="C4353" t="str">
            <v>Limpieza De Terreno A Máquina Con Retiro De Suelo</v>
          </cell>
          <cell r="D4353" t="str">
            <v>m2</v>
          </cell>
          <cell r="E4353">
            <v>1</v>
          </cell>
          <cell r="F4353">
            <v>185.83821556184967</v>
          </cell>
          <cell r="G4353">
            <v>185.83821556184967</v>
          </cell>
          <cell r="H4353">
            <v>44062</v>
          </cell>
        </row>
        <row r="4355">
          <cell r="A4355" t="str">
            <v>T1716</v>
          </cell>
          <cell r="C4355" t="str">
            <v>Relleno Manual, Con Pala Y Ligero Apisonamiento</v>
          </cell>
          <cell r="D4355" t="str">
            <v>m3</v>
          </cell>
          <cell r="G4355">
            <v>1171.4514368831165</v>
          </cell>
          <cell r="H4355">
            <v>44044</v>
          </cell>
          <cell r="I4355" t="str">
            <v>03 MOVIMIENTO DE SUELOS</v>
          </cell>
        </row>
        <row r="4356">
          <cell r="B4356" t="str">
            <v>I1005</v>
          </cell>
          <cell r="C4356" t="str">
            <v>Ayudante</v>
          </cell>
          <cell r="D4356" t="str">
            <v>hs</v>
          </cell>
          <cell r="E4356">
            <v>2.5</v>
          </cell>
          <cell r="F4356">
            <v>468.58057475324659</v>
          </cell>
          <cell r="G4356">
            <v>1171.4514368831165</v>
          </cell>
          <cell r="H4356">
            <v>44044</v>
          </cell>
        </row>
        <row r="4358">
          <cell r="A4358" t="str">
            <v>T1717</v>
          </cell>
          <cell r="C4358" t="str">
            <v>Viga Cantilever</v>
          </cell>
          <cell r="D4358" t="str">
            <v>m3</v>
          </cell>
          <cell r="G4358">
            <v>41357.698581654899</v>
          </cell>
          <cell r="H4358">
            <v>44044</v>
          </cell>
          <cell r="I4358" t="str">
            <v>04 FUNDACIONES</v>
          </cell>
        </row>
        <row r="4359">
          <cell r="B4359" t="str">
            <v>I1019</v>
          </cell>
          <cell r="C4359" t="str">
            <v>Hormigon Elaborado H30</v>
          </cell>
          <cell r="D4359" t="str">
            <v>m3</v>
          </cell>
          <cell r="E4359">
            <v>1.05</v>
          </cell>
          <cell r="F4359">
            <v>6320</v>
          </cell>
          <cell r="G4359">
            <v>6636</v>
          </cell>
          <cell r="H4359">
            <v>44044</v>
          </cell>
        </row>
        <row r="4360">
          <cell r="B4360" t="str">
            <v>I1314</v>
          </cell>
          <cell r="C4360" t="str">
            <v>Servicio De Bombeo</v>
          </cell>
          <cell r="D4360" t="str">
            <v>m3</v>
          </cell>
          <cell r="E4360">
            <v>1.05</v>
          </cell>
          <cell r="F4360">
            <v>280</v>
          </cell>
          <cell r="G4360">
            <v>294</v>
          </cell>
          <cell r="H4360">
            <v>44044</v>
          </cell>
        </row>
        <row r="4361">
          <cell r="B4361" t="str">
            <v>I1315</v>
          </cell>
          <cell r="C4361" t="str">
            <v>Traslado De Bomba</v>
          </cell>
          <cell r="D4361" t="str">
            <v>u</v>
          </cell>
          <cell r="E4361">
            <v>1.6666666666666666E-2</v>
          </cell>
          <cell r="F4361">
            <v>28000</v>
          </cell>
          <cell r="G4361">
            <v>466.66666666666669</v>
          </cell>
          <cell r="H4361">
            <v>44044</v>
          </cell>
          <cell r="I4361" t="str">
            <v>1 servicio cada / 60 m3</v>
          </cell>
        </row>
        <row r="4362">
          <cell r="B4362" t="str">
            <v>I1011</v>
          </cell>
          <cell r="C4362" t="str">
            <v>Acero  Adn420 Diam 12 Mm</v>
          </cell>
          <cell r="D4362" t="str">
            <v>ton</v>
          </cell>
          <cell r="E4362">
            <v>0.11</v>
          </cell>
          <cell r="F4362">
            <v>74535.372799999997</v>
          </cell>
          <cell r="G4362">
            <v>8198.8910080000005</v>
          </cell>
          <cell r="H4362">
            <v>44044</v>
          </cell>
        </row>
        <row r="4363">
          <cell r="B4363" t="str">
            <v>I1012</v>
          </cell>
          <cell r="C4363" t="str">
            <v>Tabla De 1" Saligna Bruto</v>
          </cell>
          <cell r="D4363" t="str">
            <v>m2</v>
          </cell>
          <cell r="E4363">
            <v>3.5</v>
          </cell>
          <cell r="F4363">
            <v>240.4408</v>
          </cell>
          <cell r="G4363">
            <v>841.54279999999994</v>
          </cell>
          <cell r="H4363">
            <v>44044</v>
          </cell>
        </row>
        <row r="4364">
          <cell r="B4364" t="str">
            <v>I1013</v>
          </cell>
          <cell r="C4364" t="str">
            <v>Tirante 3X3 Saligna Bruto</v>
          </cell>
          <cell r="D4364" t="str">
            <v>ml</v>
          </cell>
          <cell r="E4364">
            <v>5.9055118110236213</v>
          </cell>
          <cell r="F4364">
            <v>62.024099999999997</v>
          </cell>
          <cell r="G4364">
            <v>366.28405511811019</v>
          </cell>
          <cell r="H4364">
            <v>44044</v>
          </cell>
        </row>
        <row r="4365">
          <cell r="B4365" t="str">
            <v>I1015</v>
          </cell>
          <cell r="C4365" t="str">
            <v>Clavos De 2"</v>
          </cell>
          <cell r="D4365" t="str">
            <v>kg</v>
          </cell>
          <cell r="E4365">
            <v>1.5</v>
          </cell>
          <cell r="F4365">
            <v>170.24789999999999</v>
          </cell>
          <cell r="G4365">
            <v>255.37184999999999</v>
          </cell>
          <cell r="H4365">
            <v>44044</v>
          </cell>
        </row>
        <row r="4366">
          <cell r="B4366" t="str">
            <v>I1014</v>
          </cell>
          <cell r="C4366" t="str">
            <v>Alambre Negro Recocido N 16</v>
          </cell>
          <cell r="D4366" t="str">
            <v>kg</v>
          </cell>
          <cell r="E4366">
            <v>0.84</v>
          </cell>
          <cell r="F4366">
            <v>260.3306</v>
          </cell>
          <cell r="G4366">
            <v>218.67770400000001</v>
          </cell>
          <cell r="H4366">
            <v>44044</v>
          </cell>
        </row>
        <row r="4367">
          <cell r="B4367" t="str">
            <v>I1017</v>
          </cell>
          <cell r="C4367" t="str">
            <v>Oficial Hormigon</v>
          </cell>
          <cell r="D4367" t="str">
            <v>hs</v>
          </cell>
          <cell r="E4367">
            <v>20</v>
          </cell>
          <cell r="F4367">
            <v>641.71653518961034</v>
          </cell>
          <cell r="G4367">
            <v>12834.330703792206</v>
          </cell>
          <cell r="H4367">
            <v>44044</v>
          </cell>
        </row>
        <row r="4368">
          <cell r="B4368" t="str">
            <v>I1018</v>
          </cell>
          <cell r="C4368" t="str">
            <v>Ayudante Hormigon</v>
          </cell>
          <cell r="D4368" t="str">
            <v>hs</v>
          </cell>
          <cell r="E4368">
            <v>20</v>
          </cell>
          <cell r="F4368">
            <v>562.29668970389594</v>
          </cell>
          <cell r="G4368">
            <v>11245.933794077919</v>
          </cell>
          <cell r="H4368">
            <v>44044</v>
          </cell>
        </row>
        <row r="4370">
          <cell r="A4370" t="str">
            <v>T1718</v>
          </cell>
          <cell r="C4370" t="str">
            <v>Colección De Tareas Con Durlock</v>
          </cell>
          <cell r="D4370" t="str">
            <v>gl</v>
          </cell>
          <cell r="G4370">
            <v>16938.170621715821</v>
          </cell>
          <cell r="H4370">
            <v>44044</v>
          </cell>
          <cell r="I4370" t="str">
            <v>DURLOCK</v>
          </cell>
        </row>
        <row r="4371">
          <cell r="B4371" t="str">
            <v>T1044</v>
          </cell>
          <cell r="C4371" t="str">
            <v>Estructura Para Tabique De Durlock</v>
          </cell>
          <cell r="D4371" t="str">
            <v>m2</v>
          </cell>
          <cell r="E4371">
            <v>1</v>
          </cell>
          <cell r="F4371">
            <v>772.79067887324663</v>
          </cell>
          <cell r="G4371">
            <v>772.79067887324663</v>
          </cell>
          <cell r="H4371">
            <v>44044</v>
          </cell>
        </row>
        <row r="4372">
          <cell r="B4372" t="str">
            <v>T1045</v>
          </cell>
          <cell r="C4372" t="str">
            <v>Colocación De Placa Durlock Una Cara (Mat+Mo) No Incluye La Placa</v>
          </cell>
          <cell r="D4372" t="str">
            <v>m2</v>
          </cell>
          <cell r="E4372">
            <v>1</v>
          </cell>
          <cell r="F4372">
            <v>494.64568887324663</v>
          </cell>
          <cell r="G4372">
            <v>494.64568887324663</v>
          </cell>
          <cell r="H4372">
            <v>44044</v>
          </cell>
        </row>
        <row r="4373">
          <cell r="B4373" t="str">
            <v>T1052</v>
          </cell>
          <cell r="C4373" t="str">
            <v>Tabique Durlock Estruct+1 Placa Std 12.5Mm + 1 Placa Verde 12.5 (Mat+Mo)</v>
          </cell>
          <cell r="D4373" t="str">
            <v>m2</v>
          </cell>
          <cell r="E4373">
            <v>1</v>
          </cell>
          <cell r="F4373">
            <v>2275.23329111974</v>
          </cell>
          <cell r="G4373">
            <v>2275.23329111974</v>
          </cell>
          <cell r="H4373">
            <v>44044</v>
          </cell>
        </row>
        <row r="4374">
          <cell r="B4374" t="str">
            <v>T1092</v>
          </cell>
          <cell r="C4374" t="str">
            <v>Cielorraso Suspendido Durlock Placa Normal 9.5 Mm (Mat + Mo)</v>
          </cell>
          <cell r="D4374" t="str">
            <v>m2</v>
          </cell>
          <cell r="E4374">
            <v>1</v>
          </cell>
          <cell r="F4374">
            <v>1426.1197175541856</v>
          </cell>
          <cell r="G4374">
            <v>1426.1197175541856</v>
          </cell>
          <cell r="H4374">
            <v>44044</v>
          </cell>
        </row>
        <row r="4375">
          <cell r="B4375" t="str">
            <v>T1135</v>
          </cell>
          <cell r="C4375" t="str">
            <v>Estructura De Pared Simple Durlock, Paño De 2,40 X 2,6 Mts = 6,24 M2 (Mat)</v>
          </cell>
          <cell r="D4375" t="str">
            <v>gl</v>
          </cell>
          <cell r="E4375">
            <v>1</v>
          </cell>
          <cell r="F4375">
            <v>2076.2397259999998</v>
          </cell>
          <cell r="G4375">
            <v>2076.2397259999998</v>
          </cell>
          <cell r="H4375">
            <v>44044</v>
          </cell>
        </row>
        <row r="4376">
          <cell r="B4376" t="str">
            <v>T1136</v>
          </cell>
          <cell r="C4376" t="str">
            <v>Estructura De Pared Simple Durlock (Mat) Modelo Propio Basado En T1135</v>
          </cell>
          <cell r="D4376" t="str">
            <v>m2</v>
          </cell>
          <cell r="E4376">
            <v>1</v>
          </cell>
          <cell r="F4376">
            <v>349.52559711538458</v>
          </cell>
          <cell r="G4376">
            <v>349.52559711538458</v>
          </cell>
          <cell r="H4376">
            <v>44044</v>
          </cell>
        </row>
        <row r="4377">
          <cell r="B4377" t="str">
            <v>T1137</v>
          </cell>
          <cell r="C4377" t="str">
            <v>Estructura De Pared Simple Durlock Manual De Durlock (Mat)</v>
          </cell>
          <cell r="D4377" t="str">
            <v>m2</v>
          </cell>
          <cell r="E4377">
            <v>1</v>
          </cell>
          <cell r="F4377">
            <v>337.97330500000004</v>
          </cell>
          <cell r="G4377">
            <v>337.97330500000004</v>
          </cell>
          <cell r="H4377">
            <v>44044</v>
          </cell>
        </row>
        <row r="4378">
          <cell r="B4378" t="str">
            <v>T1138</v>
          </cell>
          <cell r="C4378" t="str">
            <v>Emplacado Durlock Placa Std 12,5 Mm, Incluido Encintado Y Masillado 1 Cara (Mat)</v>
          </cell>
          <cell r="D4378" t="str">
            <v>m2</v>
          </cell>
          <cell r="E4378">
            <v>1</v>
          </cell>
          <cell r="F4378">
            <v>251.35639645833334</v>
          </cell>
          <cell r="G4378">
            <v>251.35639645833334</v>
          </cell>
          <cell r="H4378">
            <v>44044</v>
          </cell>
        </row>
        <row r="4379">
          <cell r="B4379" t="str">
            <v>T1139</v>
          </cell>
          <cell r="C4379" t="str">
            <v>Para Pared Simple Durlock , Estructura + 2 Placas, Sep 40 Cm (Mat)</v>
          </cell>
          <cell r="D4379" t="str">
            <v>m2</v>
          </cell>
          <cell r="E4379">
            <v>1</v>
          </cell>
          <cell r="F4379">
            <v>840.68609791666677</v>
          </cell>
          <cell r="G4379">
            <v>840.68609791666677</v>
          </cell>
          <cell r="H4379">
            <v>44044</v>
          </cell>
        </row>
        <row r="4380">
          <cell r="B4380" t="str">
            <v>T1140</v>
          </cell>
          <cell r="C4380" t="str">
            <v>Ejecución De Pared Simple Durlock, Estructura, 2 Placas, Encintado Y Masillado (Mo)</v>
          </cell>
          <cell r="D4380" t="str">
            <v>m2</v>
          </cell>
          <cell r="E4380">
            <v>1</v>
          </cell>
          <cell r="F4380">
            <v>981.1091823709088</v>
          </cell>
          <cell r="G4380">
            <v>981.1091823709088</v>
          </cell>
          <cell r="H4380">
            <v>44044</v>
          </cell>
        </row>
        <row r="4381">
          <cell r="B4381" t="str">
            <v>T1141</v>
          </cell>
          <cell r="C4381" t="str">
            <v>Tabique De Durlock Simple Estructura, 2 Placas Std 12,5</v>
          </cell>
          <cell r="D4381" t="str">
            <v>m2</v>
          </cell>
          <cell r="E4381">
            <v>1</v>
          </cell>
          <cell r="F4381">
            <v>1821.7952802875757</v>
          </cell>
          <cell r="G4381">
            <v>1821.7952802875757</v>
          </cell>
          <cell r="H4381">
            <v>44044</v>
          </cell>
        </row>
        <row r="4382">
          <cell r="B4382" t="str">
            <v>T1594</v>
          </cell>
          <cell r="C4382" t="str">
            <v>Cielorraso Suspendido Durlock Placa Verde 9.5 Mm (Mat + Mo)</v>
          </cell>
          <cell r="D4382" t="str">
            <v>m2</v>
          </cell>
          <cell r="E4382">
            <v>1</v>
          </cell>
          <cell r="F4382">
            <v>1512.9779050541856</v>
          </cell>
          <cell r="G4382">
            <v>1512.9779050541856</v>
          </cell>
          <cell r="H4382">
            <v>44044</v>
          </cell>
        </row>
        <row r="4383">
          <cell r="B4383" t="str">
            <v>T1595</v>
          </cell>
          <cell r="C4383" t="str">
            <v>Cielorraso Suspendido Durlock Placa Exterior 12,5 Mm (Mat + Mo)</v>
          </cell>
          <cell r="D4383" t="str">
            <v>m2</v>
          </cell>
          <cell r="E4383">
            <v>1</v>
          </cell>
          <cell r="F4383">
            <v>2203.5770873458523</v>
          </cell>
          <cell r="G4383">
            <v>2203.5770873458523</v>
          </cell>
          <cell r="H4383">
            <v>44044</v>
          </cell>
        </row>
        <row r="4384">
          <cell r="B4384" t="str">
            <v>T1656</v>
          </cell>
          <cell r="C4384" t="str">
            <v>Estructura Para Cielorraso Desmontable Durlock 60X60</v>
          </cell>
          <cell r="D4384" t="str">
            <v>m2</v>
          </cell>
          <cell r="E4384">
            <v>1</v>
          </cell>
          <cell r="F4384">
            <v>1594.1406677464934</v>
          </cell>
          <cell r="G4384">
            <v>1594.1406677464934</v>
          </cell>
          <cell r="H4384">
            <v>44044</v>
          </cell>
        </row>
        <row r="4386">
          <cell r="A4386" t="str">
            <v>T1719</v>
          </cell>
          <cell r="C4386" t="str">
            <v>Aplicación Mano De Pintura Sobre Metal (Mo)</v>
          </cell>
          <cell r="D4386" t="str">
            <v>m2</v>
          </cell>
          <cell r="E4386">
            <v>15</v>
          </cell>
          <cell r="G4386">
            <v>211.31461308398266</v>
          </cell>
          <cell r="H4386">
            <v>44044</v>
          </cell>
          <cell r="I4386" t="str">
            <v>34 PINTURA</v>
          </cell>
        </row>
        <row r="4387">
          <cell r="B4387" t="str">
            <v>I1210</v>
          </cell>
          <cell r="C4387" t="str">
            <v>Oficial Pintor</v>
          </cell>
          <cell r="D4387" t="str">
            <v>hs</v>
          </cell>
          <cell r="E4387">
            <v>0.26666666666666666</v>
          </cell>
          <cell r="F4387">
            <v>792.42979906493497</v>
          </cell>
          <cell r="G4387">
            <v>211.31461308398266</v>
          </cell>
          <cell r="H4387">
            <v>44044</v>
          </cell>
          <cell r="I4387" t="str">
            <v>en 4 hs hace 15 m2</v>
          </cell>
        </row>
        <row r="4389">
          <cell r="A4389" t="str">
            <v>T1720</v>
          </cell>
          <cell r="C4389" t="str">
            <v>Aplicación Mano De Pintura Sobre Madera (Mo)</v>
          </cell>
          <cell r="D4389" t="str">
            <v>m2</v>
          </cell>
          <cell r="E4389">
            <v>15</v>
          </cell>
          <cell r="G4389">
            <v>211.31461308398266</v>
          </cell>
          <cell r="H4389">
            <v>44044</v>
          </cell>
          <cell r="I4389" t="str">
            <v>34 PINTURA</v>
          </cell>
        </row>
        <row r="4390">
          <cell r="B4390" t="str">
            <v>I1210</v>
          </cell>
          <cell r="C4390" t="str">
            <v>Oficial Pintor</v>
          </cell>
          <cell r="D4390" t="str">
            <v>hs</v>
          </cell>
          <cell r="E4390">
            <v>0.26666666666666666</v>
          </cell>
          <cell r="F4390">
            <v>792.42979906493497</v>
          </cell>
          <cell r="G4390">
            <v>211.31461308398266</v>
          </cell>
          <cell r="H4390">
            <v>44044</v>
          </cell>
          <cell r="I4390" t="str">
            <v>en 4 hs hace 15 m2</v>
          </cell>
        </row>
        <row r="4392">
          <cell r="A4392" t="str">
            <v>T1721</v>
          </cell>
          <cell r="C4392" t="str">
            <v>Zocalo De Granito H=50 Cm</v>
          </cell>
          <cell r="D4392" t="str">
            <v>ml</v>
          </cell>
          <cell r="G4392">
            <v>3038.4711595123376</v>
          </cell>
          <cell r="H4392">
            <v>44044</v>
          </cell>
          <cell r="I4392" t="str">
            <v>46 MESADAS</v>
          </cell>
        </row>
        <row r="4393">
          <cell r="B4393" t="str">
            <v>I1197</v>
          </cell>
          <cell r="C4393" t="str">
            <v>Granito Gris Mara Esp: 2,5 Cm</v>
          </cell>
          <cell r="D4393" t="str">
            <v>m2</v>
          </cell>
          <cell r="E4393">
            <v>0.5</v>
          </cell>
          <cell r="F4393">
            <v>3305.7851000000001</v>
          </cell>
          <cell r="G4393">
            <v>1652.89255</v>
          </cell>
          <cell r="H4393">
            <v>44044</v>
          </cell>
        </row>
        <row r="4394">
          <cell r="B4394" t="str">
            <v>I1199</v>
          </cell>
          <cell r="C4394" t="str">
            <v>Pulido De Borde Mesada</v>
          </cell>
          <cell r="D4394" t="str">
            <v>ml</v>
          </cell>
          <cell r="E4394">
            <v>1</v>
          </cell>
          <cell r="F4394">
            <v>413.22309999999999</v>
          </cell>
          <cell r="G4394">
            <v>413.22309999999999</v>
          </cell>
          <cell r="H4394">
            <v>44044</v>
          </cell>
        </row>
        <row r="4395">
          <cell r="B4395" t="str">
            <v>T1025</v>
          </cell>
          <cell r="C4395" t="str">
            <v>Mortero 1:3 (Mat)</v>
          </cell>
          <cell r="D4395" t="str">
            <v>m3</v>
          </cell>
          <cell r="E4395">
            <v>2.5000000000000001E-2</v>
          </cell>
          <cell r="F4395">
            <v>6787.2010500000006</v>
          </cell>
          <cell r="G4395">
            <v>169.68002625000003</v>
          </cell>
          <cell r="H4395">
            <v>44044</v>
          </cell>
        </row>
        <row r="4396">
          <cell r="B4396" t="str">
            <v>I1004</v>
          </cell>
          <cell r="C4396" t="str">
            <v>Oficial</v>
          </cell>
          <cell r="D4396" t="str">
            <v>hs</v>
          </cell>
          <cell r="E4396">
            <v>0.8</v>
          </cell>
          <cell r="F4396">
            <v>534.76377932467528</v>
          </cell>
          <cell r="G4396">
            <v>427.81102345974023</v>
          </cell>
          <cell r="H4396">
            <v>44044</v>
          </cell>
        </row>
        <row r="4397">
          <cell r="B4397" t="str">
            <v>I1005</v>
          </cell>
          <cell r="C4397" t="str">
            <v>Ayudante</v>
          </cell>
          <cell r="D4397" t="str">
            <v>hs</v>
          </cell>
          <cell r="E4397">
            <v>0.8</v>
          </cell>
          <cell r="F4397">
            <v>468.58057475324659</v>
          </cell>
          <cell r="G4397">
            <v>374.86445980259731</v>
          </cell>
          <cell r="H4397">
            <v>44044</v>
          </cell>
        </row>
        <row r="4399">
          <cell r="A4399" t="str">
            <v>T1722</v>
          </cell>
          <cell r="C4399" t="str">
            <v>Pollera Para Mesada H= 50 Cm</v>
          </cell>
          <cell r="D4399" t="str">
            <v>m2</v>
          </cell>
          <cell r="G4399">
            <v>2567.787827038961</v>
          </cell>
          <cell r="H4399">
            <v>44044</v>
          </cell>
          <cell r="I4399" t="str">
            <v>46 MESADAS</v>
          </cell>
        </row>
        <row r="4400">
          <cell r="B4400" t="str">
            <v>I1197</v>
          </cell>
          <cell r="C4400" t="str">
            <v>Granito Gris Mara Esp: 2,5 Cm</v>
          </cell>
          <cell r="D4400" t="str">
            <v>m2</v>
          </cell>
          <cell r="E4400">
            <v>0.5</v>
          </cell>
          <cell r="F4400">
            <v>3305.7851000000001</v>
          </cell>
          <cell r="G4400">
            <v>1652.89255</v>
          </cell>
          <cell r="H4400">
            <v>44044</v>
          </cell>
        </row>
        <row r="4401">
          <cell r="B4401" t="str">
            <v>I1199</v>
          </cell>
          <cell r="C4401" t="str">
            <v>Pulido De Borde Mesada</v>
          </cell>
          <cell r="D4401" t="str">
            <v>ml</v>
          </cell>
          <cell r="E4401">
            <v>1</v>
          </cell>
          <cell r="F4401">
            <v>413.22309999999999</v>
          </cell>
          <cell r="G4401">
            <v>413.22309999999999</v>
          </cell>
          <cell r="H4401">
            <v>44044</v>
          </cell>
        </row>
        <row r="4402">
          <cell r="B4402" t="str">
            <v>I1004</v>
          </cell>
          <cell r="C4402" t="str">
            <v>Oficial</v>
          </cell>
          <cell r="D4402" t="str">
            <v>hs</v>
          </cell>
          <cell r="E4402">
            <v>0.5</v>
          </cell>
          <cell r="F4402">
            <v>534.76377932467528</v>
          </cell>
          <cell r="G4402">
            <v>267.38188966233764</v>
          </cell>
          <cell r="H4402">
            <v>44044</v>
          </cell>
        </row>
        <row r="4403">
          <cell r="B4403" t="str">
            <v>I1005</v>
          </cell>
          <cell r="C4403" t="str">
            <v>Ayudante</v>
          </cell>
          <cell r="D4403" t="str">
            <v>hs</v>
          </cell>
          <cell r="E4403">
            <v>0.5</v>
          </cell>
          <cell r="F4403">
            <v>468.58057475324659</v>
          </cell>
          <cell r="G4403">
            <v>234.2902873766233</v>
          </cell>
          <cell r="H4403">
            <v>44044</v>
          </cell>
        </row>
        <row r="4405">
          <cell r="A4405" t="str">
            <v>T1723</v>
          </cell>
          <cell r="C4405" t="str">
            <v>Ménsula De Hierro Largo 50 Cm</v>
          </cell>
          <cell r="D4405" t="str">
            <v>u</v>
          </cell>
          <cell r="G4405">
            <v>1344.5120078279219</v>
          </cell>
          <cell r="H4405">
            <v>44044</v>
          </cell>
          <cell r="I4405" t="str">
            <v>46 MESADAS</v>
          </cell>
        </row>
        <row r="4406">
          <cell r="B4406" t="str">
            <v>T1025</v>
          </cell>
          <cell r="C4406" t="str">
            <v>Mortero 1:3 (Mat)</v>
          </cell>
          <cell r="D4406" t="str">
            <v>m3</v>
          </cell>
          <cell r="E4406">
            <v>2.5000000000000001E-2</v>
          </cell>
          <cell r="F4406">
            <v>6787.2010500000006</v>
          </cell>
          <cell r="G4406">
            <v>169.68002625000003</v>
          </cell>
          <cell r="H4406">
            <v>44044</v>
          </cell>
        </row>
        <row r="4407">
          <cell r="B4407" t="str">
            <v>I1856</v>
          </cell>
          <cell r="C4407" t="str">
            <v>Perfil L 1 X 1/8" X 6 Mts (1,19 Kg/Ml)</v>
          </cell>
          <cell r="D4407" t="str">
            <v>kg</v>
          </cell>
          <cell r="E4407">
            <v>1.7849999999999999</v>
          </cell>
          <cell r="F4407">
            <v>96.0715</v>
          </cell>
          <cell r="G4407">
            <v>171.4876275</v>
          </cell>
          <cell r="H4407">
            <v>44044</v>
          </cell>
          <cell r="I4407">
            <v>1.5</v>
          </cell>
        </row>
        <row r="4408">
          <cell r="B4408" t="str">
            <v>I1004</v>
          </cell>
          <cell r="C4408" t="str">
            <v>Oficial</v>
          </cell>
          <cell r="D4408" t="str">
            <v>hs</v>
          </cell>
          <cell r="E4408">
            <v>1</v>
          </cell>
          <cell r="F4408">
            <v>534.76377932467528</v>
          </cell>
          <cell r="G4408">
            <v>534.76377932467528</v>
          </cell>
          <cell r="H4408">
            <v>44044</v>
          </cell>
        </row>
        <row r="4409">
          <cell r="B4409" t="str">
            <v>I1005</v>
          </cell>
          <cell r="C4409" t="str">
            <v>Ayudante</v>
          </cell>
          <cell r="D4409" t="str">
            <v>hs</v>
          </cell>
          <cell r="E4409">
            <v>1</v>
          </cell>
          <cell r="F4409">
            <v>468.58057475324659</v>
          </cell>
          <cell r="G4409">
            <v>468.58057475324659</v>
          </cell>
          <cell r="H4409">
            <v>44044</v>
          </cell>
        </row>
        <row r="4411">
          <cell r="A4411" t="str">
            <v>T1724</v>
          </cell>
          <cell r="C4411" t="str">
            <v>Ménsula De Hierro Largo 60 Cm</v>
          </cell>
          <cell r="D4411" t="str">
            <v>u</v>
          </cell>
          <cell r="G4411">
            <v>1378.8095333279218</v>
          </cell>
          <cell r="H4411">
            <v>44044</v>
          </cell>
          <cell r="I4411" t="str">
            <v>46 MESADAS</v>
          </cell>
        </row>
        <row r="4412">
          <cell r="B4412" t="str">
            <v>T1025</v>
          </cell>
          <cell r="C4412" t="str">
            <v>Mortero 1:3 (Mat)</v>
          </cell>
          <cell r="D4412" t="str">
            <v>m3</v>
          </cell>
          <cell r="E4412">
            <v>2.5000000000000001E-2</v>
          </cell>
          <cell r="F4412">
            <v>6787.2010500000006</v>
          </cell>
          <cell r="G4412">
            <v>169.68002625000003</v>
          </cell>
          <cell r="H4412">
            <v>44044</v>
          </cell>
        </row>
        <row r="4413">
          <cell r="B4413" t="str">
            <v>I1856</v>
          </cell>
          <cell r="C4413" t="str">
            <v>Perfil L 1 X 1/8" X 6 Mts (1,19 Kg/Ml)</v>
          </cell>
          <cell r="D4413" t="str">
            <v>kg</v>
          </cell>
          <cell r="E4413">
            <v>2.1419999999999999</v>
          </cell>
          <cell r="F4413">
            <v>96.0715</v>
          </cell>
          <cell r="G4413">
            <v>205.78515299999998</v>
          </cell>
          <cell r="H4413">
            <v>44044</v>
          </cell>
          <cell r="I4413">
            <v>1.8</v>
          </cell>
        </row>
        <row r="4414">
          <cell r="B4414" t="str">
            <v>I1004</v>
          </cell>
          <cell r="C4414" t="str">
            <v>Oficial</v>
          </cell>
          <cell r="D4414" t="str">
            <v>hs</v>
          </cell>
          <cell r="E4414">
            <v>1</v>
          </cell>
          <cell r="F4414">
            <v>534.76377932467528</v>
          </cell>
          <cell r="G4414">
            <v>534.76377932467528</v>
          </cell>
          <cell r="H4414">
            <v>44044</v>
          </cell>
        </row>
        <row r="4415">
          <cell r="B4415" t="str">
            <v>I1005</v>
          </cell>
          <cell r="C4415" t="str">
            <v>Ayudante</v>
          </cell>
          <cell r="D4415" t="str">
            <v>hs</v>
          </cell>
          <cell r="E4415">
            <v>1</v>
          </cell>
          <cell r="F4415">
            <v>468.58057475324659</v>
          </cell>
          <cell r="G4415">
            <v>468.58057475324659</v>
          </cell>
          <cell r="H4415">
            <v>44044</v>
          </cell>
        </row>
        <row r="4417">
          <cell r="A4417" t="str">
            <v>T1725</v>
          </cell>
          <cell r="C4417" t="str">
            <v>Ménsula De Hierro Largo 35 Cm</v>
          </cell>
          <cell r="D4417" t="str">
            <v>u</v>
          </cell>
          <cell r="G4417">
            <v>1298.7819738279218</v>
          </cell>
          <cell r="H4417">
            <v>44044</v>
          </cell>
          <cell r="I4417" t="str">
            <v>46 MESADAS</v>
          </cell>
        </row>
        <row r="4418">
          <cell r="B4418" t="str">
            <v>T1025</v>
          </cell>
          <cell r="C4418" t="str">
            <v>Mortero 1:3 (Mat)</v>
          </cell>
          <cell r="D4418" t="str">
            <v>m3</v>
          </cell>
          <cell r="E4418">
            <v>2.5000000000000001E-2</v>
          </cell>
          <cell r="F4418">
            <v>6787.2010500000006</v>
          </cell>
          <cell r="G4418">
            <v>169.68002625000003</v>
          </cell>
          <cell r="H4418">
            <v>44044</v>
          </cell>
        </row>
        <row r="4419">
          <cell r="B4419" t="str">
            <v>I1856</v>
          </cell>
          <cell r="C4419" t="str">
            <v>Perfil L 1 X 1/8" X 6 Mts (1,19 Kg/Ml)</v>
          </cell>
          <cell r="D4419" t="str">
            <v>kg</v>
          </cell>
          <cell r="E4419">
            <v>1.3089999999999999</v>
          </cell>
          <cell r="F4419">
            <v>96.0715</v>
          </cell>
          <cell r="G4419">
            <v>125.7575935</v>
          </cell>
          <cell r="H4419">
            <v>44044</v>
          </cell>
          <cell r="I4419">
            <v>1.1000000000000001</v>
          </cell>
        </row>
        <row r="4420">
          <cell r="B4420" t="str">
            <v>I1004</v>
          </cell>
          <cell r="C4420" t="str">
            <v>Oficial</v>
          </cell>
          <cell r="D4420" t="str">
            <v>hs</v>
          </cell>
          <cell r="E4420">
            <v>1</v>
          </cell>
          <cell r="F4420">
            <v>534.76377932467528</v>
          </cell>
          <cell r="G4420">
            <v>534.76377932467528</v>
          </cell>
          <cell r="H4420">
            <v>44044</v>
          </cell>
        </row>
        <row r="4421">
          <cell r="B4421" t="str">
            <v>I1005</v>
          </cell>
          <cell r="C4421" t="str">
            <v>Ayudante</v>
          </cell>
          <cell r="D4421" t="str">
            <v>hs</v>
          </cell>
          <cell r="E4421">
            <v>1</v>
          </cell>
          <cell r="F4421">
            <v>468.58057475324659</v>
          </cell>
          <cell r="G4421">
            <v>468.58057475324659</v>
          </cell>
          <cell r="H4421">
            <v>44044</v>
          </cell>
        </row>
        <row r="4423">
          <cell r="A4423" t="str">
            <v>T1726</v>
          </cell>
          <cell r="C4423" t="str">
            <v>Escalera Metálica</v>
          </cell>
          <cell r="D4423" t="str">
            <v>gl</v>
          </cell>
          <cell r="E4423">
            <v>5.1512042555734503</v>
          </cell>
          <cell r="G4423">
            <v>690077.77102476533</v>
          </cell>
          <cell r="H4423">
            <v>43983</v>
          </cell>
          <cell r="I4423" t="str">
            <v>19 HERRERÍA</v>
          </cell>
        </row>
        <row r="4424">
          <cell r="B4424" t="str">
            <v>I1859</v>
          </cell>
          <cell r="C4424" t="str">
            <v xml:space="preserve">Ipn 180 X 6 Ms (21,9 Kg/Ml) </v>
          </cell>
          <cell r="D4424" t="str">
            <v>kg</v>
          </cell>
          <cell r="E4424">
            <v>1725.9</v>
          </cell>
          <cell r="F4424">
            <v>113.2118</v>
          </cell>
          <cell r="G4424">
            <v>195392.24562</v>
          </cell>
          <cell r="H4424">
            <v>44044</v>
          </cell>
          <cell r="I4424">
            <v>1569</v>
          </cell>
        </row>
        <row r="4425">
          <cell r="B4425" t="str">
            <v>I1507</v>
          </cell>
          <cell r="C4425" t="str">
            <v>Fabricación De Estructuras Metálicas En Taller Pintado</v>
          </cell>
          <cell r="D4425" t="str">
            <v>kg</v>
          </cell>
          <cell r="E4425">
            <v>1725.9</v>
          </cell>
          <cell r="F4425">
            <v>169.79375000000002</v>
          </cell>
          <cell r="G4425">
            <v>293047.03312500002</v>
          </cell>
          <cell r="H4425">
            <v>44062</v>
          </cell>
        </row>
        <row r="4426">
          <cell r="B4426" t="str">
            <v>I1313</v>
          </cell>
          <cell r="C4426" t="str">
            <v>Camion Con Hidrogrua</v>
          </cell>
          <cell r="D4426" t="str">
            <v>hs</v>
          </cell>
          <cell r="E4426">
            <v>24</v>
          </cell>
          <cell r="F4426">
            <v>2375.9</v>
          </cell>
          <cell r="G4426">
            <v>57021.600000000006</v>
          </cell>
          <cell r="H4426">
            <v>44062</v>
          </cell>
        </row>
        <row r="4427">
          <cell r="B4427" t="str">
            <v>I1016</v>
          </cell>
          <cell r="C4427" t="str">
            <v>Oficial Especializado</v>
          </cell>
          <cell r="D4427" t="str">
            <v>hs</v>
          </cell>
          <cell r="E4427">
            <v>24</v>
          </cell>
          <cell r="F4427">
            <v>609.56138389610385</v>
          </cell>
          <cell r="G4427">
            <v>14629.473213506491</v>
          </cell>
          <cell r="H4427">
            <v>44044</v>
          </cell>
        </row>
        <row r="4428">
          <cell r="B4428" t="str">
            <v>I1004</v>
          </cell>
          <cell r="C4428" t="str">
            <v>Oficial</v>
          </cell>
          <cell r="D4428" t="str">
            <v>hs</v>
          </cell>
          <cell r="E4428">
            <v>24</v>
          </cell>
          <cell r="F4428">
            <v>534.76377932467528</v>
          </cell>
          <cell r="G4428">
            <v>12834.330703792206</v>
          </cell>
          <cell r="H4428">
            <v>44044</v>
          </cell>
        </row>
        <row r="4429">
          <cell r="B4429" t="str">
            <v>I1854</v>
          </cell>
          <cell r="C4429" t="str">
            <v>Oficial Herrero</v>
          </cell>
          <cell r="D4429" t="str">
            <v>hs</v>
          </cell>
          <cell r="E4429">
            <v>24</v>
          </cell>
          <cell r="F4429">
            <v>695.19291312207793</v>
          </cell>
          <cell r="G4429">
            <v>16684.629914929872</v>
          </cell>
          <cell r="H4429">
            <v>43983</v>
          </cell>
        </row>
        <row r="4430">
          <cell r="B4430" t="str">
            <v>I1005</v>
          </cell>
          <cell r="C4430" t="str">
            <v>Ayudante</v>
          </cell>
          <cell r="D4430" t="str">
            <v>hs</v>
          </cell>
          <cell r="E4430">
            <v>48</v>
          </cell>
          <cell r="F4430">
            <v>468.58057475324659</v>
          </cell>
          <cell r="G4430">
            <v>22491.867588155837</v>
          </cell>
          <cell r="H4430">
            <v>44044</v>
          </cell>
        </row>
        <row r="4431">
          <cell r="B4431" t="str">
            <v>T1183</v>
          </cell>
          <cell r="C4431" t="str">
            <v>Esmalte Sintetico Sobre Metal</v>
          </cell>
          <cell r="D4431" t="str">
            <v>m2</v>
          </cell>
          <cell r="E4431">
            <v>50</v>
          </cell>
          <cell r="F4431">
            <v>798.7992100852814</v>
          </cell>
          <cell r="G4431">
            <v>39939.960504264069</v>
          </cell>
          <cell r="H4431">
            <v>44044</v>
          </cell>
        </row>
        <row r="4432">
          <cell r="B4432" t="str">
            <v>I1210</v>
          </cell>
          <cell r="C4432" t="str">
            <v>Oficial Pintor</v>
          </cell>
          <cell r="D4432" t="str">
            <v>hs</v>
          </cell>
          <cell r="E4432">
            <v>48</v>
          </cell>
          <cell r="F4432">
            <v>792.42979906493497</v>
          </cell>
          <cell r="G4432">
            <v>38036.630355116882</v>
          </cell>
          <cell r="H4432">
            <v>44044</v>
          </cell>
        </row>
        <row r="4434">
          <cell r="A4434" t="str">
            <v>T1727</v>
          </cell>
          <cell r="C4434" t="str">
            <v>Análisis De Riesgos Y Plan De Gestión Ambiental (Pga)</v>
          </cell>
          <cell r="D4434" t="str">
            <v>gl</v>
          </cell>
          <cell r="G4434">
            <v>476391.01439999999</v>
          </cell>
          <cell r="H4434">
            <v>43990.590057870373</v>
          </cell>
          <cell r="I4434" t="str">
            <v>02 TRABAJOS PRELIMINARES</v>
          </cell>
        </row>
        <row r="4435">
          <cell r="B4435" t="str">
            <v>I1867</v>
          </cell>
          <cell r="C4435" t="str">
            <v>Análisis De Riesgos Y Plan De Gestión Ambiental (Pga)</v>
          </cell>
          <cell r="D4435" t="str">
            <v>gl</v>
          </cell>
          <cell r="E4435">
            <v>1</v>
          </cell>
          <cell r="F4435">
            <v>476391.01439999999</v>
          </cell>
          <cell r="G4435">
            <v>476391.01439999999</v>
          </cell>
          <cell r="H4435">
            <v>43990.590057870373</v>
          </cell>
        </row>
        <row r="4437">
          <cell r="A4437" t="str">
            <v>T1728</v>
          </cell>
          <cell r="C4437" t="str">
            <v>Plan De Gestión Y Control De La Calidad (Pgc)</v>
          </cell>
          <cell r="D4437" t="str">
            <v>gl</v>
          </cell>
          <cell r="E4437">
            <v>1</v>
          </cell>
          <cell r="G4437">
            <v>112696.32000000001</v>
          </cell>
          <cell r="H4437">
            <v>43990.590057870373</v>
          </cell>
          <cell r="I4437" t="str">
            <v>02 TRABAJOS PRELIMINARES</v>
          </cell>
        </row>
        <row r="4438">
          <cell r="B4438" t="str">
            <v>I1868</v>
          </cell>
          <cell r="C4438" t="str">
            <v>Plan De Gestión Y Control De La Calidad (Pgc)</v>
          </cell>
          <cell r="D4438" t="str">
            <v>mes</v>
          </cell>
          <cell r="E4438">
            <v>1</v>
          </cell>
          <cell r="F4438">
            <v>112696.32000000001</v>
          </cell>
          <cell r="G4438">
            <v>112696.32000000001</v>
          </cell>
          <cell r="H4438">
            <v>43990.590057870373</v>
          </cell>
        </row>
        <row r="4440">
          <cell r="A4440" t="str">
            <v>T1729</v>
          </cell>
          <cell r="C4440" t="str">
            <v>Relevamiento Integral Del Sitio De Intervención Y Existencias</v>
          </cell>
          <cell r="D4440" t="str">
            <v>gl</v>
          </cell>
          <cell r="G4440">
            <v>54036.161382233753</v>
          </cell>
          <cell r="H4440">
            <v>43990.590057870373</v>
          </cell>
          <cell r="I4440" t="str">
            <v>02 TRABAJOS PRELIMINARES</v>
          </cell>
        </row>
        <row r="4441">
          <cell r="B4441" t="str">
            <v>I1869</v>
          </cell>
          <cell r="C4441" t="str">
            <v>Equipos De Topografia</v>
          </cell>
          <cell r="D4441" t="str">
            <v>hs</v>
          </cell>
          <cell r="E4441">
            <v>24</v>
          </cell>
          <cell r="F4441">
            <v>83.265000000000001</v>
          </cell>
          <cell r="G4441">
            <v>1998.3600000000001</v>
          </cell>
          <cell r="H4441">
            <v>43990.590057870373</v>
          </cell>
          <cell r="I4441" t="str">
            <v>3 dias</v>
          </cell>
        </row>
        <row r="4442">
          <cell r="B4442" t="str">
            <v>I1870</v>
          </cell>
          <cell r="C4442" t="str">
            <v>Topografo</v>
          </cell>
          <cell r="D4442" t="str">
            <v>hs</v>
          </cell>
          <cell r="E4442">
            <v>24</v>
          </cell>
          <cell r="F4442">
            <v>762.5</v>
          </cell>
          <cell r="G4442">
            <v>18300</v>
          </cell>
          <cell r="H4442">
            <v>43990.590057870373</v>
          </cell>
          <cell r="I4442">
            <v>1</v>
          </cell>
        </row>
        <row r="4443">
          <cell r="B4443" t="str">
            <v>I1005</v>
          </cell>
          <cell r="C4443" t="str">
            <v>Ayudante</v>
          </cell>
          <cell r="D4443" t="str">
            <v>hs</v>
          </cell>
          <cell r="E4443">
            <v>72</v>
          </cell>
          <cell r="F4443">
            <v>468.58057475324659</v>
          </cell>
          <cell r="G4443">
            <v>33737.801382233753</v>
          </cell>
          <cell r="H4443">
            <v>44044</v>
          </cell>
          <cell r="I4443">
            <v>3</v>
          </cell>
        </row>
        <row r="4445">
          <cell r="A4445" t="str">
            <v>T1730</v>
          </cell>
          <cell r="C4445" t="str">
            <v>Documentación De Obra Apto Construcción</v>
          </cell>
          <cell r="D4445" t="str">
            <v>gl</v>
          </cell>
          <cell r="G4445">
            <v>648125</v>
          </cell>
          <cell r="H4445">
            <v>43990.590057870373</v>
          </cell>
          <cell r="I4445" t="str">
            <v>02 TRABAJOS PRELIMINARES</v>
          </cell>
        </row>
        <row r="4446">
          <cell r="B4446" t="str">
            <v>I1871</v>
          </cell>
          <cell r="C4446" t="str">
            <v>Profesional (Ingeniero O Arquitecto)</v>
          </cell>
          <cell r="D4446" t="str">
            <v>hs</v>
          </cell>
          <cell r="E4446">
            <v>400</v>
          </cell>
          <cell r="F4446">
            <v>1048.4375</v>
          </cell>
          <cell r="G4446">
            <v>419375</v>
          </cell>
          <cell r="H4446">
            <v>43990.590057870373</v>
          </cell>
        </row>
        <row r="4447">
          <cell r="B4447" t="str">
            <v>I1872</v>
          </cell>
          <cell r="C4447" t="str">
            <v>Cadista</v>
          </cell>
          <cell r="D4447" t="str">
            <v>hs</v>
          </cell>
          <cell r="E4447">
            <v>400</v>
          </cell>
          <cell r="F4447">
            <v>571.875</v>
          </cell>
          <cell r="G4447">
            <v>228750</v>
          </cell>
          <cell r="H4447">
            <v>43990.590057870373</v>
          </cell>
        </row>
        <row r="4449">
          <cell r="A4449" t="str">
            <v>T1731</v>
          </cell>
          <cell r="C4449" t="str">
            <v xml:space="preserve">Planos C.A.O. Y Manual Mantenimiento Obra Civil </v>
          </cell>
          <cell r="D4449" t="str">
            <v>gl</v>
          </cell>
          <cell r="G4449">
            <v>324062.5</v>
          </cell>
          <cell r="H4449">
            <v>43990.590057870373</v>
          </cell>
          <cell r="I4449" t="str">
            <v>02 TRABAJOS PRELIMINARES</v>
          </cell>
        </row>
        <row r="4450">
          <cell r="B4450" t="str">
            <v>I1871</v>
          </cell>
          <cell r="C4450" t="str">
            <v>Profesional (Ingeniero O Arquitecto)</v>
          </cell>
          <cell r="D4450" t="str">
            <v>hs</v>
          </cell>
          <cell r="E4450">
            <v>200</v>
          </cell>
          <cell r="F4450">
            <v>1048.4375</v>
          </cell>
          <cell r="G4450">
            <v>209687.5</v>
          </cell>
          <cell r="H4450">
            <v>43990.590057870373</v>
          </cell>
          <cell r="I4450" t="str">
            <v>4 profesionales para - Arquitectura, Estructura, Sanitarios, Electricas</v>
          </cell>
        </row>
        <row r="4451">
          <cell r="B4451" t="str">
            <v>I1872</v>
          </cell>
          <cell r="C4451" t="str">
            <v>Cadista</v>
          </cell>
          <cell r="D4451" t="str">
            <v>hs</v>
          </cell>
          <cell r="E4451">
            <v>200</v>
          </cell>
          <cell r="F4451">
            <v>571.875</v>
          </cell>
          <cell r="G4451">
            <v>114375</v>
          </cell>
          <cell r="H4451">
            <v>43990.590057870373</v>
          </cell>
          <cell r="I4451" t="str">
            <v>2 Cadistas</v>
          </cell>
        </row>
        <row r="4453">
          <cell r="A4453" t="str">
            <v>T1732</v>
          </cell>
          <cell r="C4453" t="str">
            <v xml:space="preserve">Encofrados </v>
          </cell>
          <cell r="D4453" t="str">
            <v>gl</v>
          </cell>
          <cell r="G4453">
            <v>87570.131995806354</v>
          </cell>
          <cell r="H4453">
            <v>44044</v>
          </cell>
          <cell r="I4453" t="str">
            <v>02 TRABAJOS PRELIMINARES</v>
          </cell>
        </row>
        <row r="4454">
          <cell r="B4454" t="str">
            <v>I1402</v>
          </cell>
          <cell r="C4454" t="str">
            <v>Alquiler De Volquete</v>
          </cell>
          <cell r="D4454" t="str">
            <v>dia</v>
          </cell>
          <cell r="E4454">
            <v>12</v>
          </cell>
          <cell r="F4454">
            <v>2479.3388429752067</v>
          </cell>
          <cell r="G4454">
            <v>29752.066115702481</v>
          </cell>
          <cell r="H4454">
            <v>44044</v>
          </cell>
          <cell r="I4454" t="str">
            <v>4 Volques x 3 Dias</v>
          </cell>
        </row>
        <row r="4455">
          <cell r="B4455" t="str">
            <v>I1004</v>
          </cell>
          <cell r="C4455" t="str">
            <v>Oficial</v>
          </cell>
          <cell r="D4455" t="str">
            <v>hs</v>
          </cell>
          <cell r="E4455">
            <v>24</v>
          </cell>
          <cell r="F4455">
            <v>534.76377932467528</v>
          </cell>
          <cell r="G4455">
            <v>12834.330703792206</v>
          </cell>
          <cell r="H4455">
            <v>44044</v>
          </cell>
          <cell r="I4455" t="str">
            <v>1 Oficial x 3 dias</v>
          </cell>
        </row>
        <row r="4456">
          <cell r="B4456" t="str">
            <v>I1005</v>
          </cell>
          <cell r="C4456" t="str">
            <v>Ayudante</v>
          </cell>
          <cell r="D4456" t="str">
            <v>hs</v>
          </cell>
          <cell r="E4456">
            <v>96</v>
          </cell>
          <cell r="F4456">
            <v>468.58057475324659</v>
          </cell>
          <cell r="G4456">
            <v>44983.735176311675</v>
          </cell>
          <cell r="H4456">
            <v>44044</v>
          </cell>
          <cell r="I4456" t="str">
            <v>4 Ayudantes x 3 dias</v>
          </cell>
        </row>
        <row r="4458">
          <cell r="A4458" t="str">
            <v>T1733</v>
          </cell>
          <cell r="C4458" t="str">
            <v>Cercos Precario De Obra</v>
          </cell>
          <cell r="D4458" t="str">
            <v>ml</v>
          </cell>
          <cell r="G4458">
            <v>997.05230705732345</v>
          </cell>
          <cell r="H4458">
            <v>44044</v>
          </cell>
          <cell r="I4458" t="str">
            <v>02 TRABAJOS PRELIMINARES</v>
          </cell>
        </row>
        <row r="4459">
          <cell r="B4459" t="str">
            <v>I1313</v>
          </cell>
          <cell r="C4459" t="str">
            <v>Camion Con Hidrogrua</v>
          </cell>
          <cell r="D4459" t="str">
            <v>hs</v>
          </cell>
          <cell r="E4459">
            <v>0.18823529411764706</v>
          </cell>
          <cell r="F4459">
            <v>2375.9</v>
          </cell>
          <cell r="G4459">
            <v>447.22823529411767</v>
          </cell>
          <cell r="H4459">
            <v>44062</v>
          </cell>
        </row>
        <row r="4460">
          <cell r="B4460" t="str">
            <v>I1402</v>
          </cell>
          <cell r="C4460" t="str">
            <v>Alquiler De Volquete</v>
          </cell>
          <cell r="D4460" t="str">
            <v>dia</v>
          </cell>
          <cell r="E4460">
            <v>2.3529411764705882E-2</v>
          </cell>
          <cell r="F4460">
            <v>2479.3388429752067</v>
          </cell>
          <cell r="G4460">
            <v>58.337384540593099</v>
          </cell>
          <cell r="H4460">
            <v>44044</v>
          </cell>
          <cell r="I4460" t="str">
            <v>2 dias</v>
          </cell>
        </row>
        <row r="4461">
          <cell r="B4461" t="str">
            <v>I1311</v>
          </cell>
          <cell r="C4461" t="str">
            <v>Maquinista</v>
          </cell>
          <cell r="D4461" t="str">
            <v>hs</v>
          </cell>
          <cell r="E4461">
            <v>0.18823529411764706</v>
          </cell>
          <cell r="F4461">
            <v>670.51752228571434</v>
          </cell>
          <cell r="G4461">
            <v>126.2150630184874</v>
          </cell>
          <cell r="H4461">
            <v>44062</v>
          </cell>
          <cell r="I4461" t="str">
            <v>1 Maquinistax 2 dias</v>
          </cell>
        </row>
        <row r="4462">
          <cell r="B4462" t="str">
            <v>I1004</v>
          </cell>
          <cell r="C4462" t="str">
            <v>Oficial</v>
          </cell>
          <cell r="D4462" t="str">
            <v>hs</v>
          </cell>
          <cell r="E4462">
            <v>0.18823529411764706</v>
          </cell>
          <cell r="F4462">
            <v>534.76377932467528</v>
          </cell>
          <cell r="G4462">
            <v>100.66141728464476</v>
          </cell>
          <cell r="H4462">
            <v>44044</v>
          </cell>
          <cell r="I4462" t="str">
            <v>1 Oficial x 2 dias</v>
          </cell>
        </row>
        <row r="4463">
          <cell r="B4463" t="str">
            <v>I1005</v>
          </cell>
          <cell r="C4463" t="str">
            <v>Ayudante</v>
          </cell>
          <cell r="D4463" t="str">
            <v>hs</v>
          </cell>
          <cell r="E4463">
            <v>0.56470588235294117</v>
          </cell>
          <cell r="F4463">
            <v>468.58057475324659</v>
          </cell>
          <cell r="G4463">
            <v>264.61020691948045</v>
          </cell>
          <cell r="H4463">
            <v>44044</v>
          </cell>
          <cell r="I4463" t="str">
            <v>3 Ayudantes x 2 dias</v>
          </cell>
        </row>
        <row r="4465">
          <cell r="A4465" t="str">
            <v>T1734</v>
          </cell>
          <cell r="C4465" t="str">
            <v>Árboles En Vereda</v>
          </cell>
          <cell r="D4465" t="str">
            <v>u</v>
          </cell>
          <cell r="G4465">
            <v>20000</v>
          </cell>
          <cell r="H4465">
            <v>43990.590057870373</v>
          </cell>
          <cell r="I4465" t="str">
            <v>02 TRABAJOS PRELIMINARES</v>
          </cell>
        </row>
        <row r="4466">
          <cell r="B4466" t="str">
            <v>I1873</v>
          </cell>
          <cell r="C4466" t="str">
            <v>Retiro De Arboles</v>
          </cell>
          <cell r="D4466" t="str">
            <v>u</v>
          </cell>
          <cell r="E4466">
            <v>1</v>
          </cell>
          <cell r="F4466">
            <v>20000</v>
          </cell>
          <cell r="G4466">
            <v>20000</v>
          </cell>
          <cell r="H4466">
            <v>43990.590057870373</v>
          </cell>
        </row>
        <row r="4468">
          <cell r="A4468" t="str">
            <v>T1735</v>
          </cell>
          <cell r="C4468" t="str">
            <v>Postes</v>
          </cell>
          <cell r="D4468" t="str">
            <v>u</v>
          </cell>
          <cell r="G4468">
            <v>19313.039225955134</v>
          </cell>
          <cell r="H4468">
            <v>44044</v>
          </cell>
          <cell r="I4468" t="str">
            <v>02 TRABAJOS PRELIMINARES</v>
          </cell>
        </row>
        <row r="4469">
          <cell r="B4469" t="str">
            <v>I1313</v>
          </cell>
          <cell r="C4469" t="str">
            <v>Camion Con Hidrogrua</v>
          </cell>
          <cell r="D4469" t="str">
            <v>hs</v>
          </cell>
          <cell r="E4469">
            <v>4</v>
          </cell>
          <cell r="F4469">
            <v>2375.9</v>
          </cell>
          <cell r="G4469">
            <v>9503.6</v>
          </cell>
          <cell r="H4469">
            <v>44062</v>
          </cell>
        </row>
        <row r="4470">
          <cell r="B4470" t="str">
            <v>I1402</v>
          </cell>
          <cell r="C4470" t="str">
            <v>Alquiler De Volquete</v>
          </cell>
          <cell r="D4470" t="str">
            <v>dia</v>
          </cell>
          <cell r="E4470">
            <v>0.5</v>
          </cell>
          <cell r="F4470">
            <v>2479.3388429752067</v>
          </cell>
          <cell r="G4470">
            <v>1239.6694214876034</v>
          </cell>
          <cell r="H4470">
            <v>44044</v>
          </cell>
        </row>
        <row r="4471">
          <cell r="B4471" t="str">
            <v>I1311</v>
          </cell>
          <cell r="C4471" t="str">
            <v>Maquinista</v>
          </cell>
          <cell r="D4471" t="str">
            <v>hs</v>
          </cell>
          <cell r="E4471">
            <v>4</v>
          </cell>
          <cell r="F4471">
            <v>670.51752228571434</v>
          </cell>
          <cell r="G4471">
            <v>2682.0700891428573</v>
          </cell>
          <cell r="H4471">
            <v>44062</v>
          </cell>
          <cell r="I4471" t="str">
            <v>1 Maquinistax 1 dias</v>
          </cell>
        </row>
        <row r="4472">
          <cell r="B4472" t="str">
            <v>I1004</v>
          </cell>
          <cell r="C4472" t="str">
            <v>Oficial</v>
          </cell>
          <cell r="D4472" t="str">
            <v>hs</v>
          </cell>
          <cell r="E4472">
            <v>4</v>
          </cell>
          <cell r="F4472">
            <v>534.76377932467528</v>
          </cell>
          <cell r="G4472">
            <v>2139.0551172987011</v>
          </cell>
          <cell r="H4472">
            <v>44044</v>
          </cell>
          <cell r="I4472" t="str">
            <v>1 Oficial x 1 dias</v>
          </cell>
        </row>
        <row r="4473">
          <cell r="B4473" t="str">
            <v>I1005</v>
          </cell>
          <cell r="C4473" t="str">
            <v>Ayudante</v>
          </cell>
          <cell r="D4473" t="str">
            <v>hs</v>
          </cell>
          <cell r="E4473">
            <v>8</v>
          </cell>
          <cell r="F4473">
            <v>468.58057475324659</v>
          </cell>
          <cell r="G4473">
            <v>3748.6445980259728</v>
          </cell>
          <cell r="H4473">
            <v>44044</v>
          </cell>
          <cell r="I4473" t="str">
            <v>2 Ayudantes x 1 dias</v>
          </cell>
        </row>
        <row r="4475">
          <cell r="A4475" t="str">
            <v>T1736</v>
          </cell>
          <cell r="C4475" t="str">
            <v>Cestos De Basura</v>
          </cell>
          <cell r="D4475" t="str">
            <v>u</v>
          </cell>
          <cell r="G4475">
            <v>2534.7637793246754</v>
          </cell>
          <cell r="H4475">
            <v>43990.590057870373</v>
          </cell>
          <cell r="I4475" t="str">
            <v>02 TRABAJOS PRELIMINARES</v>
          </cell>
        </row>
        <row r="4476">
          <cell r="B4476" t="str">
            <v>I1004</v>
          </cell>
          <cell r="C4476" t="str">
            <v>Oficial</v>
          </cell>
          <cell r="D4476" t="str">
            <v>hs</v>
          </cell>
          <cell r="E4476">
            <v>1</v>
          </cell>
          <cell r="F4476">
            <v>534.76377932467528</v>
          </cell>
          <cell r="G4476">
            <v>534.76377932467528</v>
          </cell>
          <cell r="H4476">
            <v>44044</v>
          </cell>
        </row>
        <row r="4477">
          <cell r="B4477" t="str">
            <v>I1884</v>
          </cell>
          <cell r="C4477" t="str">
            <v>Cesto De Basura</v>
          </cell>
          <cell r="D4477" t="str">
            <v>u</v>
          </cell>
          <cell r="E4477">
            <v>1</v>
          </cell>
          <cell r="F4477">
            <v>2000</v>
          </cell>
          <cell r="G4477">
            <v>2000</v>
          </cell>
          <cell r="H4477">
            <v>43990.590057870373</v>
          </cell>
        </row>
        <row r="4479">
          <cell r="A4479" t="str">
            <v>T1737</v>
          </cell>
          <cell r="C4479" t="str">
            <v xml:space="preserve">Ventana V1 - Ventana Corrediza De Aluminio (A) 1,40 X (H) 1,10 Mts </v>
          </cell>
          <cell r="D4479" t="str">
            <v>u</v>
          </cell>
          <cell r="G4479">
            <v>30923.384152336621</v>
          </cell>
          <cell r="H4479">
            <v>43990.590057870373</v>
          </cell>
          <cell r="I4479" t="str">
            <v>17 CARPINTERÍA METÁLICA Y DE PVC</v>
          </cell>
        </row>
        <row r="4480">
          <cell r="B4480" t="str">
            <v>I1874</v>
          </cell>
          <cell r="C4480" t="str">
            <v>Ventana V1</v>
          </cell>
          <cell r="D4480" t="str">
            <v>u</v>
          </cell>
          <cell r="E4480">
            <v>1</v>
          </cell>
          <cell r="F4480">
            <v>22285</v>
          </cell>
          <cell r="G4480">
            <v>22285</v>
          </cell>
          <cell r="H4480">
            <v>43990.590057870373</v>
          </cell>
        </row>
        <row r="4481">
          <cell r="B4481" t="str">
            <v>I1016</v>
          </cell>
          <cell r="C4481" t="str">
            <v>Oficial Especializado</v>
          </cell>
          <cell r="D4481" t="str">
            <v>hs</v>
          </cell>
          <cell r="E4481">
            <v>6</v>
          </cell>
          <cell r="F4481">
            <v>609.56138389610385</v>
          </cell>
          <cell r="G4481">
            <v>3657.3683033766229</v>
          </cell>
          <cell r="H4481">
            <v>44044</v>
          </cell>
        </row>
        <row r="4482">
          <cell r="B4482" t="str">
            <v>T1738</v>
          </cell>
          <cell r="C4482" t="str">
            <v>Colocación De Carpintería (Mo)</v>
          </cell>
          <cell r="D4482" t="str">
            <v>m2</v>
          </cell>
          <cell r="E4482">
            <v>1.54</v>
          </cell>
          <cell r="F4482">
            <v>3234.4258759480513</v>
          </cell>
          <cell r="G4482">
            <v>4981.0158489599989</v>
          </cell>
          <cell r="H4482">
            <v>44044</v>
          </cell>
        </row>
        <row r="4484">
          <cell r="A4484" t="str">
            <v>T1738</v>
          </cell>
          <cell r="C4484" t="str">
            <v>Colocación De Carpintería (Mo)</v>
          </cell>
          <cell r="D4484" t="str">
            <v>m2</v>
          </cell>
          <cell r="G4484">
            <v>3234.4258759480513</v>
          </cell>
          <cell r="H4484">
            <v>44044</v>
          </cell>
          <cell r="I4484" t="str">
            <v>17 CARPINTERÍA METÁLICA Y DE PVC</v>
          </cell>
        </row>
        <row r="4485">
          <cell r="B4485" t="str">
            <v>I1016</v>
          </cell>
          <cell r="C4485" t="str">
            <v>Oficial Especializado</v>
          </cell>
          <cell r="D4485" t="str">
            <v>hs</v>
          </cell>
          <cell r="E4485">
            <v>3</v>
          </cell>
          <cell r="F4485">
            <v>609.56138389610385</v>
          </cell>
          <cell r="G4485">
            <v>1828.6841516883114</v>
          </cell>
          <cell r="H4485">
            <v>44044</v>
          </cell>
        </row>
        <row r="4486">
          <cell r="B4486" t="str">
            <v>I1005</v>
          </cell>
          <cell r="C4486" t="str">
            <v>Ayudante</v>
          </cell>
          <cell r="D4486" t="str">
            <v>hs</v>
          </cell>
          <cell r="E4486">
            <v>3</v>
          </cell>
          <cell r="F4486">
            <v>468.58057475324659</v>
          </cell>
          <cell r="G4486">
            <v>1405.7417242597398</v>
          </cell>
          <cell r="H4486">
            <v>44044</v>
          </cell>
        </row>
        <row r="4488">
          <cell r="A4488" t="str">
            <v>T1739</v>
          </cell>
          <cell r="C4488" t="str">
            <v xml:space="preserve">Ventana V2 - Ventana Corrediza De Aluminio (A) 2,00 X (H) 1,10 Mts </v>
          </cell>
          <cell r="D4488" t="str">
            <v>u</v>
          </cell>
          <cell r="G4488">
            <v>36660.105230462337</v>
          </cell>
          <cell r="H4488">
            <v>43990.590057870373</v>
          </cell>
          <cell r="I4488" t="str">
            <v>17 CARPINTERÍA METÁLICA Y DE PVC</v>
          </cell>
        </row>
        <row r="4489">
          <cell r="B4489" t="str">
            <v>I1875</v>
          </cell>
          <cell r="C4489" t="str">
            <v>Ventana V2 (2,00 X 1,10)</v>
          </cell>
          <cell r="D4489" t="str">
            <v>u</v>
          </cell>
          <cell r="E4489">
            <v>1</v>
          </cell>
          <cell r="F4489">
            <v>25887</v>
          </cell>
          <cell r="G4489">
            <v>25887</v>
          </cell>
          <cell r="H4489">
            <v>43990.590057870373</v>
          </cell>
        </row>
        <row r="4490">
          <cell r="B4490" t="str">
            <v>I1016</v>
          </cell>
          <cell r="C4490" t="str">
            <v>Oficial Especializado</v>
          </cell>
          <cell r="D4490" t="str">
            <v>hs</v>
          </cell>
          <cell r="E4490">
            <v>6</v>
          </cell>
          <cell r="F4490">
            <v>609.56138389610385</v>
          </cell>
          <cell r="G4490">
            <v>3657.3683033766229</v>
          </cell>
          <cell r="H4490">
            <v>44044</v>
          </cell>
        </row>
        <row r="4491">
          <cell r="B4491" t="str">
            <v>T1738</v>
          </cell>
          <cell r="C4491" t="str">
            <v>Colocación De Carpintería (Mo)</v>
          </cell>
          <cell r="D4491" t="str">
            <v>m2</v>
          </cell>
          <cell r="E4491">
            <v>2.2000000000000002</v>
          </cell>
          <cell r="F4491">
            <v>3234.4258759480513</v>
          </cell>
          <cell r="G4491">
            <v>7115.7369270857134</v>
          </cell>
          <cell r="H4491">
            <v>44044</v>
          </cell>
        </row>
        <row r="4493">
          <cell r="A4493" t="str">
            <v>T1740</v>
          </cell>
          <cell r="C4493" t="str">
            <v xml:space="preserve">Ventana V3 - Ventana Balcón Corrediza De Aluminio (A) 2,00 X (H) 2,10 Mts </v>
          </cell>
          <cell r="D4493" t="str">
            <v>u</v>
          </cell>
          <cell r="G4493">
            <v>54919.956982358439</v>
          </cell>
          <cell r="H4493">
            <v>43990.590057870373</v>
          </cell>
          <cell r="I4493" t="str">
            <v>17 CARPINTERÍA METÁLICA Y DE PVC</v>
          </cell>
        </row>
        <row r="4494">
          <cell r="B4494" t="str">
            <v>I1876</v>
          </cell>
          <cell r="C4494" t="str">
            <v>Ventana V3</v>
          </cell>
          <cell r="D4494" t="str">
            <v>u</v>
          </cell>
          <cell r="E4494">
            <v>1</v>
          </cell>
          <cell r="F4494">
            <v>37678</v>
          </cell>
          <cell r="G4494">
            <v>37678</v>
          </cell>
          <cell r="H4494">
            <v>43990.590057870373</v>
          </cell>
        </row>
        <row r="4495">
          <cell r="B4495" t="str">
            <v>I1016</v>
          </cell>
          <cell r="C4495" t="str">
            <v>Oficial Especializado</v>
          </cell>
          <cell r="D4495" t="str">
            <v>hs</v>
          </cell>
          <cell r="E4495">
            <v>6</v>
          </cell>
          <cell r="F4495">
            <v>609.56138389610385</v>
          </cell>
          <cell r="G4495">
            <v>3657.3683033766229</v>
          </cell>
          <cell r="H4495">
            <v>44044</v>
          </cell>
        </row>
        <row r="4496">
          <cell r="B4496" t="str">
            <v>T1738</v>
          </cell>
          <cell r="C4496" t="str">
            <v>Colocación De Carpintería (Mo)</v>
          </cell>
          <cell r="D4496" t="str">
            <v>m2</v>
          </cell>
          <cell r="E4496">
            <v>4.2</v>
          </cell>
          <cell r="F4496">
            <v>3234.4258759480513</v>
          </cell>
          <cell r="G4496">
            <v>13584.588678981816</v>
          </cell>
          <cell r="H4496">
            <v>44044</v>
          </cell>
        </row>
        <row r="4498">
          <cell r="A4498" t="str">
            <v>T1741</v>
          </cell>
          <cell r="C4498" t="str">
            <v xml:space="preserve">Ventana V4 - Ventana Con Un Paño Fijo Y Dos Oscilobatientes De Aluminio (A) 3,40 X (H) 1,10 Mts </v>
          </cell>
          <cell r="D4498" t="str">
            <v>u</v>
          </cell>
          <cell r="G4498">
            <v>72964.12107942233</v>
          </cell>
          <cell r="H4498">
            <v>43990.590057870373</v>
          </cell>
          <cell r="I4498" t="str">
            <v>17 CARPINTERÍA METÁLICA Y DE PVC</v>
          </cell>
        </row>
        <row r="4499">
          <cell r="B4499" t="str">
            <v>I1877</v>
          </cell>
          <cell r="C4499" t="str">
            <v>Ventana V4</v>
          </cell>
          <cell r="D4499" t="str">
            <v>u</v>
          </cell>
          <cell r="E4499">
            <v>1</v>
          </cell>
          <cell r="F4499">
            <v>57210</v>
          </cell>
          <cell r="G4499">
            <v>57210</v>
          </cell>
          <cell r="H4499">
            <v>43990.590057870373</v>
          </cell>
        </row>
        <row r="4500">
          <cell r="B4500" t="str">
            <v>I1016</v>
          </cell>
          <cell r="C4500" t="str">
            <v>Oficial Especializado</v>
          </cell>
          <cell r="D4500" t="str">
            <v>hs</v>
          </cell>
          <cell r="E4500">
            <v>6</v>
          </cell>
          <cell r="F4500">
            <v>609.56138389610385</v>
          </cell>
          <cell r="G4500">
            <v>3657.3683033766229</v>
          </cell>
          <cell r="H4500">
            <v>44044</v>
          </cell>
        </row>
        <row r="4501">
          <cell r="B4501" t="str">
            <v>T1738</v>
          </cell>
          <cell r="C4501" t="str">
            <v>Colocación De Carpintería (Mo)</v>
          </cell>
          <cell r="D4501" t="str">
            <v>m2</v>
          </cell>
          <cell r="E4501">
            <v>3.74</v>
          </cell>
          <cell r="F4501">
            <v>3234.4258759480513</v>
          </cell>
          <cell r="G4501">
            <v>12096.752776045712</v>
          </cell>
          <cell r="H4501">
            <v>44044</v>
          </cell>
        </row>
        <row r="4503">
          <cell r="A4503" t="str">
            <v>T1742</v>
          </cell>
          <cell r="C4503" t="str">
            <v xml:space="preserve">Ventana V5 - Ventana Proyectante De Aluminio (A) 1,00 X (H) 0,50 Mts </v>
          </cell>
          <cell r="D4503" t="str">
            <v>u</v>
          </cell>
          <cell r="G4503">
            <v>20213.581241350646</v>
          </cell>
          <cell r="H4503">
            <v>43990.590057870373</v>
          </cell>
          <cell r="I4503" t="str">
            <v>17 CARPINTERÍA METÁLICA Y DE PVC</v>
          </cell>
        </row>
        <row r="4504">
          <cell r="B4504" t="str">
            <v>I1878</v>
          </cell>
          <cell r="C4504" t="str">
            <v>Ventana V5</v>
          </cell>
          <cell r="D4504" t="str">
            <v>u</v>
          </cell>
          <cell r="E4504">
            <v>1</v>
          </cell>
          <cell r="F4504">
            <v>14939</v>
          </cell>
          <cell r="G4504">
            <v>14939</v>
          </cell>
          <cell r="H4504">
            <v>43990.590057870373</v>
          </cell>
        </row>
        <row r="4505">
          <cell r="B4505" t="str">
            <v>I1016</v>
          </cell>
          <cell r="C4505" t="str">
            <v>Oficial Especializado</v>
          </cell>
          <cell r="D4505" t="str">
            <v>hs</v>
          </cell>
          <cell r="E4505">
            <v>6</v>
          </cell>
          <cell r="F4505">
            <v>609.56138389610385</v>
          </cell>
          <cell r="G4505">
            <v>3657.3683033766229</v>
          </cell>
          <cell r="H4505">
            <v>44044</v>
          </cell>
        </row>
        <row r="4506">
          <cell r="B4506" t="str">
            <v>T1738</v>
          </cell>
          <cell r="C4506" t="str">
            <v>Colocación De Carpintería (Mo)</v>
          </cell>
          <cell r="D4506" t="str">
            <v>m2</v>
          </cell>
          <cell r="E4506">
            <v>0.5</v>
          </cell>
          <cell r="F4506">
            <v>3234.4258759480513</v>
          </cell>
          <cell r="G4506">
            <v>1617.2129379740256</v>
          </cell>
          <cell r="H4506">
            <v>44044</v>
          </cell>
        </row>
        <row r="4508">
          <cell r="A4508" t="str">
            <v>T1743</v>
          </cell>
          <cell r="C4508" t="str">
            <v xml:space="preserve">Ventana V6 - Ventana De Dos Paños Proyectantes De Aluminio Natural (A) 2,00 X (H) 0,50 Mts </v>
          </cell>
          <cell r="D4508" t="str">
            <v>u</v>
          </cell>
          <cell r="G4508">
            <v>34578.794179324672</v>
          </cell>
          <cell r="H4508">
            <v>43990.590057870373</v>
          </cell>
          <cell r="I4508" t="str">
            <v>17 CARPINTERÍA METÁLICA Y DE PVC</v>
          </cell>
        </row>
        <row r="4509">
          <cell r="B4509" t="str">
            <v>I1879</v>
          </cell>
          <cell r="C4509" t="str">
            <v>Ventana V6</v>
          </cell>
          <cell r="D4509" t="str">
            <v>u</v>
          </cell>
          <cell r="E4509">
            <v>1</v>
          </cell>
          <cell r="F4509">
            <v>27687</v>
          </cell>
          <cell r="G4509">
            <v>27687</v>
          </cell>
          <cell r="H4509">
            <v>43990.590057870373</v>
          </cell>
        </row>
        <row r="4510">
          <cell r="B4510" t="str">
            <v>I1016</v>
          </cell>
          <cell r="C4510" t="str">
            <v>Oficial Especializado</v>
          </cell>
          <cell r="D4510" t="str">
            <v>hs</v>
          </cell>
          <cell r="E4510">
            <v>6</v>
          </cell>
          <cell r="F4510">
            <v>609.56138389610385</v>
          </cell>
          <cell r="G4510">
            <v>3657.3683033766229</v>
          </cell>
          <cell r="H4510">
            <v>44044</v>
          </cell>
        </row>
        <row r="4511">
          <cell r="B4511" t="str">
            <v>T1738</v>
          </cell>
          <cell r="C4511" t="str">
            <v>Colocación De Carpintería (Mo)</v>
          </cell>
          <cell r="D4511" t="str">
            <v>m2</v>
          </cell>
          <cell r="E4511">
            <v>1</v>
          </cell>
          <cell r="F4511">
            <v>3234.4258759480513</v>
          </cell>
          <cell r="G4511">
            <v>3234.4258759480513</v>
          </cell>
          <cell r="H4511">
            <v>44044</v>
          </cell>
        </row>
        <row r="4513">
          <cell r="A4513" t="str">
            <v>T1744</v>
          </cell>
          <cell r="C4513" t="str">
            <v xml:space="preserve">Ventana V7 - Ventana De Cuatro Paños Proyectantes De Aluminio Natural (A) 4,00 X (H) 0,50 Mts  </v>
          </cell>
          <cell r="D4513" t="str">
            <v>u</v>
          </cell>
          <cell r="G4513">
            <v>63514.220055272723</v>
          </cell>
          <cell r="H4513">
            <v>43990.590057870373</v>
          </cell>
          <cell r="I4513" t="str">
            <v>17 CARPINTERÍA METÁLICA Y DE PVC</v>
          </cell>
        </row>
        <row r="4514">
          <cell r="B4514" t="str">
            <v>I1880</v>
          </cell>
          <cell r="C4514" t="str">
            <v>Ventana V7</v>
          </cell>
          <cell r="D4514" t="str">
            <v>u</v>
          </cell>
          <cell r="E4514">
            <v>1</v>
          </cell>
          <cell r="F4514">
            <v>53388</v>
          </cell>
          <cell r="G4514">
            <v>53388</v>
          </cell>
          <cell r="H4514">
            <v>43990.590057870373</v>
          </cell>
        </row>
        <row r="4515">
          <cell r="B4515" t="str">
            <v>I1016</v>
          </cell>
          <cell r="C4515" t="str">
            <v>Oficial Especializado</v>
          </cell>
          <cell r="D4515" t="str">
            <v>hs</v>
          </cell>
          <cell r="E4515">
            <v>6</v>
          </cell>
          <cell r="F4515">
            <v>609.56138389610385</v>
          </cell>
          <cell r="G4515">
            <v>3657.3683033766229</v>
          </cell>
          <cell r="H4515">
            <v>44044</v>
          </cell>
        </row>
        <row r="4516">
          <cell r="B4516" t="str">
            <v>T1738</v>
          </cell>
          <cell r="C4516" t="str">
            <v>Colocación De Carpintería (Mo)</v>
          </cell>
          <cell r="D4516" t="str">
            <v>m2</v>
          </cell>
          <cell r="E4516">
            <v>2</v>
          </cell>
          <cell r="F4516">
            <v>3234.4258759480513</v>
          </cell>
          <cell r="G4516">
            <v>6468.8517518961025</v>
          </cell>
          <cell r="H4516">
            <v>44044</v>
          </cell>
        </row>
        <row r="4518">
          <cell r="A4518" t="str">
            <v>T1745</v>
          </cell>
          <cell r="C4518" t="str">
            <v xml:space="preserve">Ventana V8 - Ventana De Abrir De Aluminio Natural (A) 0,30 X (H) 1,10 Mts </v>
          </cell>
          <cell r="D4518" t="str">
            <v>u</v>
          </cell>
          <cell r="G4518">
            <v>18727.728842439479</v>
          </cell>
          <cell r="H4518">
            <v>43990.590057870373</v>
          </cell>
          <cell r="I4518" t="str">
            <v>17 CARPINTERÍA METÁLICA Y DE PVC</v>
          </cell>
        </row>
        <row r="4519">
          <cell r="B4519" t="str">
            <v>I1881</v>
          </cell>
          <cell r="C4519" t="str">
            <v>Ventana V8</v>
          </cell>
          <cell r="D4519" t="str">
            <v>u</v>
          </cell>
          <cell r="E4519">
            <v>1</v>
          </cell>
          <cell r="F4519">
            <v>14003</v>
          </cell>
          <cell r="G4519">
            <v>14003</v>
          </cell>
          <cell r="H4519">
            <v>43990.590057870373</v>
          </cell>
        </row>
        <row r="4520">
          <cell r="B4520" t="str">
            <v>I1016</v>
          </cell>
          <cell r="C4520" t="str">
            <v>Oficial Especializado</v>
          </cell>
          <cell r="D4520" t="str">
            <v>hs</v>
          </cell>
          <cell r="E4520">
            <v>6</v>
          </cell>
          <cell r="F4520">
            <v>609.56138389610385</v>
          </cell>
          <cell r="G4520">
            <v>3657.3683033766229</v>
          </cell>
          <cell r="H4520">
            <v>44044</v>
          </cell>
        </row>
        <row r="4521">
          <cell r="B4521" t="str">
            <v>T1738</v>
          </cell>
          <cell r="C4521" t="str">
            <v>Colocación De Carpintería (Mo)</v>
          </cell>
          <cell r="D4521" t="str">
            <v>m2</v>
          </cell>
          <cell r="E4521">
            <v>0.33</v>
          </cell>
          <cell r="F4521">
            <v>3234.4258759480513</v>
          </cell>
          <cell r="G4521">
            <v>1067.360539062857</v>
          </cell>
          <cell r="H4521">
            <v>44044</v>
          </cell>
        </row>
        <row r="4523">
          <cell r="A4523" t="str">
            <v>T1746</v>
          </cell>
          <cell r="C4523" t="str">
            <v xml:space="preserve">Ventana V9 - Ventana Proyectante De Aluminio Natural (A) 0,70 X (H) 0,50 Mts </v>
          </cell>
          <cell r="D4523" t="str">
            <v>u</v>
          </cell>
          <cell r="G4523">
            <v>24260.417359958439</v>
          </cell>
          <cell r="H4523">
            <v>43990.590057870373</v>
          </cell>
          <cell r="I4523" t="str">
            <v>17 CARPINTERÍA METÁLICA Y DE PVC</v>
          </cell>
        </row>
        <row r="4524">
          <cell r="B4524" t="str">
            <v>I1882</v>
          </cell>
          <cell r="C4524" t="str">
            <v>Ventana V9</v>
          </cell>
          <cell r="D4524" t="str">
            <v>u</v>
          </cell>
          <cell r="E4524">
            <v>1</v>
          </cell>
          <cell r="F4524">
            <v>19471</v>
          </cell>
          <cell r="G4524">
            <v>19471</v>
          </cell>
          <cell r="H4524">
            <v>43990.590057870373</v>
          </cell>
        </row>
        <row r="4525">
          <cell r="B4525" t="str">
            <v>I1016</v>
          </cell>
          <cell r="C4525" t="str">
            <v>Oficial Especializado</v>
          </cell>
          <cell r="D4525" t="str">
            <v>hs</v>
          </cell>
          <cell r="E4525">
            <v>6</v>
          </cell>
          <cell r="F4525">
            <v>609.56138389610385</v>
          </cell>
          <cell r="G4525">
            <v>3657.3683033766229</v>
          </cell>
          <cell r="H4525">
            <v>44044</v>
          </cell>
        </row>
        <row r="4526">
          <cell r="B4526" t="str">
            <v>T1738</v>
          </cell>
          <cell r="C4526" t="str">
            <v>Colocación De Carpintería (Mo)</v>
          </cell>
          <cell r="D4526" t="str">
            <v>m2</v>
          </cell>
          <cell r="E4526">
            <v>0.35</v>
          </cell>
          <cell r="F4526">
            <v>3234.4258759480513</v>
          </cell>
          <cell r="G4526">
            <v>1132.0490565818179</v>
          </cell>
          <cell r="H4526">
            <v>44044</v>
          </cell>
        </row>
        <row r="4528">
          <cell r="A4528" t="str">
            <v>T1747</v>
          </cell>
          <cell r="C4528" t="str">
            <v>Carpinteria Integral B1</v>
          </cell>
          <cell r="D4528" t="str">
            <v>u</v>
          </cell>
          <cell r="G4528">
            <v>37444.641225580315</v>
          </cell>
          <cell r="H4528">
            <v>43990.590057870373</v>
          </cell>
          <cell r="I4528" t="str">
            <v>17 CARPINTERÍA METÁLICA Y DE PVC</v>
          </cell>
        </row>
        <row r="4529">
          <cell r="B4529" t="str">
            <v>I1885</v>
          </cell>
          <cell r="C4529" t="str">
            <v>Carpinteria Integral B1</v>
          </cell>
          <cell r="D4529" t="str">
            <v>u</v>
          </cell>
          <cell r="E4529">
            <v>1</v>
          </cell>
          <cell r="F4529">
            <v>30975.789473684214</v>
          </cell>
          <cell r="G4529">
            <v>30975.789473684214</v>
          </cell>
          <cell r="H4529">
            <v>43990.590057870373</v>
          </cell>
        </row>
        <row r="4530">
          <cell r="B4530" t="str">
            <v>I1016</v>
          </cell>
          <cell r="C4530" t="str">
            <v>Oficial Especializado</v>
          </cell>
          <cell r="D4530" t="str">
            <v>hs</v>
          </cell>
          <cell r="E4530">
            <v>6</v>
          </cell>
          <cell r="F4530">
            <v>609.56138389610385</v>
          </cell>
          <cell r="G4530">
            <v>3657.3683033766229</v>
          </cell>
          <cell r="H4530">
            <v>44044</v>
          </cell>
        </row>
        <row r="4531">
          <cell r="B4531" t="str">
            <v>I1005</v>
          </cell>
          <cell r="C4531" t="str">
            <v>Ayudante</v>
          </cell>
          <cell r="D4531" t="str">
            <v>hs</v>
          </cell>
          <cell r="E4531">
            <v>6</v>
          </cell>
          <cell r="F4531">
            <v>468.58057475324659</v>
          </cell>
          <cell r="G4531">
            <v>2811.4834485194797</v>
          </cell>
          <cell r="H4531">
            <v>44044</v>
          </cell>
        </row>
        <row r="4533">
          <cell r="A4533" t="str">
            <v>T1748</v>
          </cell>
          <cell r="C4533" t="str">
            <v>Carpinteria Integral B2</v>
          </cell>
          <cell r="D4533" t="str">
            <v>u</v>
          </cell>
          <cell r="G4533">
            <v>43639.799120317162</v>
          </cell>
          <cell r="H4533">
            <v>43990.590057870373</v>
          </cell>
          <cell r="I4533" t="str">
            <v>17 CARPINTERÍA METÁLICA Y DE PVC</v>
          </cell>
        </row>
        <row r="4534">
          <cell r="B4534" t="str">
            <v>I1886</v>
          </cell>
          <cell r="C4534" t="str">
            <v>Carpinteria Integral B2</v>
          </cell>
          <cell r="D4534" t="str">
            <v>u</v>
          </cell>
          <cell r="E4534">
            <v>1</v>
          </cell>
          <cell r="F4534">
            <v>37170.947368421061</v>
          </cell>
          <cell r="G4534">
            <v>37170.947368421061</v>
          </cell>
          <cell r="H4534">
            <v>43990.590057870373</v>
          </cell>
        </row>
        <row r="4535">
          <cell r="B4535" t="str">
            <v>I1016</v>
          </cell>
          <cell r="C4535" t="str">
            <v>Oficial Especializado</v>
          </cell>
          <cell r="D4535" t="str">
            <v>hs</v>
          </cell>
          <cell r="E4535">
            <v>6</v>
          </cell>
          <cell r="F4535">
            <v>609.56138389610385</v>
          </cell>
          <cell r="G4535">
            <v>3657.3683033766229</v>
          </cell>
          <cell r="H4535">
            <v>44044</v>
          </cell>
        </row>
        <row r="4536">
          <cell r="B4536" t="str">
            <v>I1005</v>
          </cell>
          <cell r="C4536" t="str">
            <v>Ayudante</v>
          </cell>
          <cell r="D4536" t="str">
            <v>hs</v>
          </cell>
          <cell r="E4536">
            <v>6</v>
          </cell>
          <cell r="F4536">
            <v>468.58057475324659</v>
          </cell>
          <cell r="G4536">
            <v>2811.4834485194797</v>
          </cell>
          <cell r="H4536">
            <v>44044</v>
          </cell>
        </row>
        <row r="4538">
          <cell r="A4538" t="str">
            <v>T1749</v>
          </cell>
          <cell r="C4538" t="str">
            <v>Carpinteria Integral B3</v>
          </cell>
          <cell r="D4538" t="str">
            <v>u</v>
          </cell>
          <cell r="G4538">
            <v>48286.167541369796</v>
          </cell>
          <cell r="H4538">
            <v>43990.590057870373</v>
          </cell>
          <cell r="I4538" t="str">
            <v>17 CARPINTERÍA METÁLICA Y DE PVC</v>
          </cell>
        </row>
        <row r="4539">
          <cell r="B4539" t="str">
            <v>I1887</v>
          </cell>
          <cell r="C4539" t="str">
            <v>Carpinteria Integral B3</v>
          </cell>
          <cell r="D4539" t="str">
            <v>u</v>
          </cell>
          <cell r="E4539">
            <v>1</v>
          </cell>
          <cell r="F4539">
            <v>41817.315789473694</v>
          </cell>
          <cell r="G4539">
            <v>41817.315789473694</v>
          </cell>
          <cell r="H4539">
            <v>43990.590057870373</v>
          </cell>
        </row>
        <row r="4540">
          <cell r="B4540" t="str">
            <v>I1016</v>
          </cell>
          <cell r="C4540" t="str">
            <v>Oficial Especializado</v>
          </cell>
          <cell r="D4540" t="str">
            <v>hs</v>
          </cell>
          <cell r="E4540">
            <v>6</v>
          </cell>
          <cell r="F4540">
            <v>609.56138389610385</v>
          </cell>
          <cell r="G4540">
            <v>3657.3683033766229</v>
          </cell>
          <cell r="H4540">
            <v>44044</v>
          </cell>
        </row>
        <row r="4541">
          <cell r="B4541" t="str">
            <v>I1005</v>
          </cell>
          <cell r="C4541" t="str">
            <v>Ayudante</v>
          </cell>
          <cell r="D4541" t="str">
            <v>hs</v>
          </cell>
          <cell r="E4541">
            <v>6</v>
          </cell>
          <cell r="F4541">
            <v>468.58057475324659</v>
          </cell>
          <cell r="G4541">
            <v>2811.4834485194797</v>
          </cell>
          <cell r="H4541">
            <v>44044</v>
          </cell>
        </row>
        <row r="4543">
          <cell r="A4543" t="str">
            <v>T1750</v>
          </cell>
          <cell r="C4543" t="str">
            <v>Gestión De La Calidad</v>
          </cell>
          <cell r="D4543" t="str">
            <v>u</v>
          </cell>
          <cell r="E4543">
            <v>10</v>
          </cell>
          <cell r="G4543">
            <v>1502723.2000000002</v>
          </cell>
          <cell r="H4543">
            <v>43985</v>
          </cell>
          <cell r="I4543" t="str">
            <v>02 TRABAJOS PRELIMINARES</v>
          </cell>
        </row>
        <row r="4544">
          <cell r="B4544" t="str">
            <v>I1889</v>
          </cell>
          <cell r="C4544" t="str">
            <v>Responsable Calidad</v>
          </cell>
          <cell r="D4544" t="str">
            <v>hs</v>
          </cell>
          <cell r="E4544">
            <v>1760</v>
          </cell>
          <cell r="F4544">
            <v>853.82</v>
          </cell>
          <cell r="G4544">
            <v>1502723.2000000002</v>
          </cell>
          <cell r="H4544">
            <v>43985</v>
          </cell>
          <cell r="I4544">
            <v>176</v>
          </cell>
        </row>
        <row r="4546">
          <cell r="A4546" t="str">
            <v>T1751</v>
          </cell>
          <cell r="C4546" t="str">
            <v>Piso De Mosaico Pulido 30 X 30</v>
          </cell>
          <cell r="D4546" t="str">
            <v>m2</v>
          </cell>
          <cell r="G4546">
            <v>1662.9204407623376</v>
          </cell>
          <cell r="H4546">
            <v>44044</v>
          </cell>
          <cell r="I4546" t="str">
            <v>11 PISOS</v>
          </cell>
        </row>
        <row r="4547">
          <cell r="B4547" t="str">
            <v>I1890</v>
          </cell>
          <cell r="C4547" t="str">
            <v>Mosaico Pulido 30X30</v>
          </cell>
          <cell r="D4547" t="str">
            <v>m2</v>
          </cell>
          <cell r="E4547">
            <v>1.03</v>
          </cell>
          <cell r="F4547">
            <v>603.30579999999998</v>
          </cell>
          <cell r="G4547">
            <v>621.40497400000004</v>
          </cell>
          <cell r="H4547">
            <v>44044</v>
          </cell>
        </row>
        <row r="4548">
          <cell r="B4548" t="str">
            <v>T1015</v>
          </cell>
          <cell r="C4548" t="str">
            <v xml:space="preserve"> Mortero Mhmr 1/4:1:4 (Mat)</v>
          </cell>
          <cell r="D4548" t="str">
            <v>m3</v>
          </cell>
          <cell r="E4548">
            <v>0.05</v>
          </cell>
          <cell r="F4548">
            <v>4776.7996700000003</v>
          </cell>
          <cell r="G4548">
            <v>238.83998350000002</v>
          </cell>
          <cell r="H4548">
            <v>44044</v>
          </cell>
        </row>
        <row r="4549">
          <cell r="B4549" t="str">
            <v>T1534</v>
          </cell>
          <cell r="C4549" t="str">
            <v>Colocación De Mosaicos De 30X30 (Mo)</v>
          </cell>
          <cell r="D4549" t="str">
            <v>m2</v>
          </cell>
          <cell r="E4549">
            <v>1</v>
          </cell>
          <cell r="F4549">
            <v>802.67548326233759</v>
          </cell>
          <cell r="G4549">
            <v>802.67548326233759</v>
          </cell>
          <cell r="H4549">
            <v>44044</v>
          </cell>
        </row>
        <row r="4551">
          <cell r="A4551" t="str">
            <v>T1752</v>
          </cell>
          <cell r="C4551" t="str">
            <v xml:space="preserve">Piso Antiderrame Polietileno Alta Densidad De 0,80 X 1,20 Mts Código  (A 812 M5) </v>
          </cell>
          <cell r="D4551" t="str">
            <v>m2</v>
          </cell>
          <cell r="G4551">
            <v>8540.1934270389611</v>
          </cell>
          <cell r="H4551">
            <v>43990.706076388888</v>
          </cell>
          <cell r="I4551" t="str">
            <v>11 PISOS</v>
          </cell>
        </row>
        <row r="4552">
          <cell r="B4552" t="str">
            <v>I1891</v>
          </cell>
          <cell r="C4552" t="str">
            <v>Piso Antiderrame A 812 M5 800 Mm X 1200 Mm X 160 Mm De Alto</v>
          </cell>
          <cell r="D4552" t="str">
            <v>u</v>
          </cell>
          <cell r="E4552">
            <v>1.0416666666666667</v>
          </cell>
          <cell r="F4552">
            <v>7716.9804000000004</v>
          </cell>
          <cell r="G4552">
            <v>8038.5212500000007</v>
          </cell>
          <cell r="H4552">
            <v>43990.706076388888</v>
          </cell>
          <cell r="I4552">
            <v>0.96</v>
          </cell>
        </row>
        <row r="4553">
          <cell r="B4553" t="str">
            <v>I1004</v>
          </cell>
          <cell r="C4553" t="str">
            <v>Oficial</v>
          </cell>
          <cell r="D4553" t="str">
            <v>hs</v>
          </cell>
          <cell r="E4553">
            <v>0.5</v>
          </cell>
          <cell r="F4553">
            <v>534.76377932467528</v>
          </cell>
          <cell r="G4553">
            <v>267.38188966233764</v>
          </cell>
          <cell r="H4553">
            <v>44044</v>
          </cell>
        </row>
        <row r="4554">
          <cell r="B4554" t="str">
            <v>I1005</v>
          </cell>
          <cell r="C4554" t="str">
            <v>Ayudante</v>
          </cell>
          <cell r="D4554" t="str">
            <v>hs</v>
          </cell>
          <cell r="E4554">
            <v>0.5</v>
          </cell>
          <cell r="F4554">
            <v>468.58057475324659</v>
          </cell>
          <cell r="G4554">
            <v>234.2902873766233</v>
          </cell>
          <cell r="H4554">
            <v>44044</v>
          </cell>
        </row>
        <row r="4556">
          <cell r="A4556" t="str">
            <v>T1753</v>
          </cell>
          <cell r="C4556" t="str">
            <v>Banquina H30 Esp:</v>
          </cell>
          <cell r="D4556" t="str">
            <v>m2</v>
          </cell>
          <cell r="G4556">
            <v>1360.4066124467531</v>
          </cell>
          <cell r="H4556">
            <v>44044</v>
          </cell>
          <cell r="I4556" t="str">
            <v>09 CONTRAPISOS</v>
          </cell>
        </row>
        <row r="4557">
          <cell r="B4557" t="str">
            <v>I1019</v>
          </cell>
          <cell r="C4557" t="str">
            <v>Hormigon Elaborado H30</v>
          </cell>
          <cell r="D4557" t="str">
            <v>m3</v>
          </cell>
          <cell r="E4557">
            <v>0.12</v>
          </cell>
          <cell r="F4557">
            <v>6320</v>
          </cell>
          <cell r="G4557">
            <v>758.4</v>
          </cell>
          <cell r="H4557">
            <v>44044</v>
          </cell>
        </row>
        <row r="4558">
          <cell r="B4558" t="str">
            <v>T1288</v>
          </cell>
          <cell r="C4558" t="str">
            <v>Ejecución De Contrapiso Sobre Terreno Natural Esp 12 Cm (Mo)</v>
          </cell>
          <cell r="D4558" t="str">
            <v>m2</v>
          </cell>
          <cell r="E4558">
            <v>1</v>
          </cell>
          <cell r="F4558">
            <v>602.00661244675314</v>
          </cell>
          <cell r="G4558">
            <v>602.00661244675314</v>
          </cell>
          <cell r="H4558">
            <v>44044</v>
          </cell>
        </row>
        <row r="4560">
          <cell r="A4560" t="str">
            <v>T1754</v>
          </cell>
          <cell r="C4560" t="str">
            <v>Cielorraso Desmontable Durlock, Placa Lisa Estándar</v>
          </cell>
          <cell r="D4560" t="str">
            <v>m2</v>
          </cell>
          <cell r="G4560">
            <v>1913.6855385620777</v>
          </cell>
          <cell r="H4560">
            <v>44044</v>
          </cell>
          <cell r="I4560" t="str">
            <v>DURLOCK</v>
          </cell>
        </row>
        <row r="4561">
          <cell r="B4561" t="str">
            <v>T1656</v>
          </cell>
          <cell r="C4561" t="str">
            <v>Estructura Para Cielorraso Desmontable Durlock 60X60</v>
          </cell>
          <cell r="D4561" t="str">
            <v>m2</v>
          </cell>
          <cell r="E4561">
            <v>1</v>
          </cell>
          <cell r="F4561">
            <v>1594.1406677464934</v>
          </cell>
          <cell r="G4561">
            <v>1594.1406677464934</v>
          </cell>
          <cell r="H4561">
            <v>44044</v>
          </cell>
        </row>
        <row r="4562">
          <cell r="B4562" t="str">
            <v>I1892</v>
          </cell>
          <cell r="C4562" t="str">
            <v>Placa Lisa Durlock Común Desmontable 60X60</v>
          </cell>
          <cell r="D4562" t="str">
            <v>u</v>
          </cell>
          <cell r="E4562">
            <v>1</v>
          </cell>
          <cell r="F4562">
            <v>118.876</v>
          </cell>
          <cell r="G4562">
            <v>118.876</v>
          </cell>
          <cell r="H4562">
            <v>44044</v>
          </cell>
        </row>
        <row r="4563">
          <cell r="B4563" t="str">
            <v>T1657</v>
          </cell>
          <cell r="C4563" t="str">
            <v>Colocación De Placas Desmontables De 60X60 (Mo)</v>
          </cell>
          <cell r="D4563" t="str">
            <v>m2</v>
          </cell>
          <cell r="E4563">
            <v>1</v>
          </cell>
          <cell r="F4563">
            <v>200.6688708155844</v>
          </cell>
          <cell r="G4563">
            <v>200.6688708155844</v>
          </cell>
          <cell r="H4563">
            <v>44044</v>
          </cell>
        </row>
        <row r="4565">
          <cell r="A4565" t="str">
            <v>T1755</v>
          </cell>
          <cell r="C4565" t="str">
            <v>Mesada De Granito Sin Traforo</v>
          </cell>
          <cell r="D4565" t="str">
            <v>m2</v>
          </cell>
          <cell r="G4565">
            <v>5794.3103615800865</v>
          </cell>
          <cell r="H4565">
            <v>44044</v>
          </cell>
          <cell r="I4565" t="str">
            <v>46 MESADAS</v>
          </cell>
        </row>
        <row r="4566">
          <cell r="B4566" t="str">
            <v>I1197</v>
          </cell>
          <cell r="C4566" t="str">
            <v>Granito Gris Mara Esp: 2,5 Cm</v>
          </cell>
          <cell r="D4566" t="str">
            <v>m2</v>
          </cell>
          <cell r="E4566">
            <v>1.0000000000000002</v>
          </cell>
          <cell r="F4566">
            <v>3305.7851000000001</v>
          </cell>
          <cell r="G4566">
            <v>3305.785100000001</v>
          </cell>
          <cell r="H4566">
            <v>44044</v>
          </cell>
          <cell r="I4566">
            <v>1.2800000000000002</v>
          </cell>
        </row>
        <row r="4567">
          <cell r="B4567" t="str">
            <v>I1199</v>
          </cell>
          <cell r="C4567" t="str">
            <v>Pulido De Borde Mesada</v>
          </cell>
          <cell r="D4567" t="str">
            <v>ml</v>
          </cell>
          <cell r="E4567">
            <v>1.25</v>
          </cell>
          <cell r="F4567">
            <v>413.22309999999999</v>
          </cell>
          <cell r="G4567">
            <v>516.52887499999997</v>
          </cell>
          <cell r="H4567">
            <v>44044</v>
          </cell>
          <cell r="I4567">
            <v>1.6</v>
          </cell>
        </row>
        <row r="4568">
          <cell r="B4568" t="str">
            <v>I1004</v>
          </cell>
          <cell r="C4568" t="str">
            <v>Oficial</v>
          </cell>
          <cell r="D4568" t="str">
            <v>hs</v>
          </cell>
          <cell r="E4568">
            <v>1.5625</v>
          </cell>
          <cell r="F4568">
            <v>534.76377932467528</v>
          </cell>
          <cell r="G4568">
            <v>835.56840519480511</v>
          </cell>
          <cell r="H4568">
            <v>44044</v>
          </cell>
          <cell r="I4568">
            <v>2</v>
          </cell>
        </row>
        <row r="4569">
          <cell r="B4569" t="str">
            <v>I1005</v>
          </cell>
          <cell r="C4569" t="str">
            <v>Ayudante</v>
          </cell>
          <cell r="D4569" t="str">
            <v>hs</v>
          </cell>
          <cell r="E4569">
            <v>1.5625</v>
          </cell>
          <cell r="F4569">
            <v>468.58057475324659</v>
          </cell>
          <cell r="G4569">
            <v>732.15714805194784</v>
          </cell>
          <cell r="H4569">
            <v>44044</v>
          </cell>
          <cell r="I4569">
            <v>2</v>
          </cell>
        </row>
        <row r="4570">
          <cell r="B4570" t="str">
            <v>I1200</v>
          </cell>
          <cell r="C4570" t="str">
            <v>Servicio De Flete</v>
          </cell>
          <cell r="D4570" t="str">
            <v>hs</v>
          </cell>
          <cell r="E4570">
            <v>0.26041666666666663</v>
          </cell>
          <cell r="F4570">
            <v>1552.4</v>
          </cell>
          <cell r="G4570">
            <v>404.27083333333331</v>
          </cell>
          <cell r="H4570">
            <v>44062</v>
          </cell>
          <cell r="I4570">
            <v>0.33333333333333331</v>
          </cell>
        </row>
        <row r="4572">
          <cell r="A4572" t="str">
            <v>T1756</v>
          </cell>
          <cell r="C4572" t="str">
            <v>Colocación De Mochila Para Inodoro (Mo)</v>
          </cell>
          <cell r="D4572" t="str">
            <v>u</v>
          </cell>
          <cell r="G4572">
            <v>1401.5845462441555</v>
          </cell>
          <cell r="H4572">
            <v>44044</v>
          </cell>
          <cell r="I4572" t="str">
            <v>23.4 ARTEFACTOS SANITARIOS</v>
          </cell>
        </row>
        <row r="4573">
          <cell r="B4573" t="str">
            <v>I1069</v>
          </cell>
          <cell r="C4573" t="str">
            <v>Oficial Sanitarista, Gasista</v>
          </cell>
          <cell r="D4573" t="str">
            <v>hs</v>
          </cell>
          <cell r="E4573">
            <v>1</v>
          </cell>
          <cell r="F4573">
            <v>792.42979906493497</v>
          </cell>
          <cell r="G4573">
            <v>792.42979906493497</v>
          </cell>
          <cell r="H4573">
            <v>44044</v>
          </cell>
        </row>
        <row r="4574">
          <cell r="B4574" t="str">
            <v>I1070</v>
          </cell>
          <cell r="C4574" t="str">
            <v>Ayudante Sanitarista, Gasista</v>
          </cell>
          <cell r="D4574" t="str">
            <v>hs</v>
          </cell>
          <cell r="E4574">
            <v>1</v>
          </cell>
          <cell r="F4574">
            <v>609.15474717922052</v>
          </cell>
          <cell r="G4574">
            <v>609.15474717922052</v>
          </cell>
          <cell r="H4574">
            <v>44044</v>
          </cell>
        </row>
        <row r="4576">
          <cell r="A4576" t="str">
            <v>T1757</v>
          </cell>
          <cell r="C4576" t="str">
            <v>Inodoro Alto C/ Mochila Para Discapacitados</v>
          </cell>
          <cell r="D4576" t="str">
            <v>u</v>
          </cell>
          <cell r="G4576">
            <v>39053.605565610393</v>
          </cell>
          <cell r="H4576">
            <v>44044</v>
          </cell>
          <cell r="I4576" t="str">
            <v>23.4 ARTEFACTOS SANITARIOS</v>
          </cell>
        </row>
        <row r="4577">
          <cell r="B4577" t="str">
            <v>I1893</v>
          </cell>
          <cell r="C4577" t="str">
            <v>Inodoro Alto Para Baño Discapacitados Linea Espacio Ferrum</v>
          </cell>
          <cell r="D4577" t="str">
            <v>u</v>
          </cell>
          <cell r="E4577">
            <v>1</v>
          </cell>
          <cell r="F4577">
            <v>18257.024799999999</v>
          </cell>
          <cell r="G4577">
            <v>18257.024799999999</v>
          </cell>
          <cell r="H4577">
            <v>44044</v>
          </cell>
        </row>
        <row r="4578">
          <cell r="B4578" t="str">
            <v>I1895</v>
          </cell>
          <cell r="C4578" t="str">
            <v>Mochila Linea Espacio Para Discapacitados</v>
          </cell>
          <cell r="D4578" t="str">
            <v>u</v>
          </cell>
          <cell r="E4578">
            <v>1</v>
          </cell>
          <cell r="F4578">
            <v>14262.603300000001</v>
          </cell>
          <cell r="G4578">
            <v>14262.603300000001</v>
          </cell>
          <cell r="H4578">
            <v>44044</v>
          </cell>
        </row>
        <row r="4579">
          <cell r="B4579" t="str">
            <v>I1234</v>
          </cell>
          <cell r="C4579" t="str">
            <v>Asiento P/Inodoro Blanco Tigre</v>
          </cell>
          <cell r="D4579" t="str">
            <v>u</v>
          </cell>
          <cell r="E4579">
            <v>1</v>
          </cell>
          <cell r="F4579">
            <v>3004.1322</v>
          </cell>
          <cell r="G4579">
            <v>3004.1322</v>
          </cell>
          <cell r="H4579">
            <v>44044</v>
          </cell>
        </row>
        <row r="4580">
          <cell r="B4580" t="str">
            <v>T1196</v>
          </cell>
          <cell r="C4580" t="str">
            <v>Colocacion De Inodoro (Mo)</v>
          </cell>
          <cell r="D4580" t="str">
            <v>u</v>
          </cell>
          <cell r="E4580">
            <v>1</v>
          </cell>
          <cell r="F4580">
            <v>2128.2607193662334</v>
          </cell>
          <cell r="G4580">
            <v>2128.2607193662334</v>
          </cell>
          <cell r="H4580">
            <v>44044</v>
          </cell>
        </row>
        <row r="4581">
          <cell r="B4581" t="str">
            <v>T1756</v>
          </cell>
          <cell r="C4581" t="str">
            <v>Colocación De Mochila Para Inodoro (Mo)</v>
          </cell>
          <cell r="D4581" t="str">
            <v>u</v>
          </cell>
          <cell r="E4581">
            <v>1</v>
          </cell>
          <cell r="F4581">
            <v>1401.5845462441555</v>
          </cell>
          <cell r="G4581">
            <v>1401.5845462441555</v>
          </cell>
          <cell r="H4581">
            <v>44044</v>
          </cell>
        </row>
        <row r="4583">
          <cell r="A4583" t="str">
            <v>T1758</v>
          </cell>
          <cell r="C4583" t="str">
            <v>Barral Rebatible Para Sanitario Pmr</v>
          </cell>
          <cell r="D4583" t="str">
            <v>u</v>
          </cell>
          <cell r="G4583">
            <v>1775.0743990649348</v>
          </cell>
          <cell r="H4583">
            <v>44044</v>
          </cell>
          <cell r="I4583" t="str">
            <v>23.4 ARTEFACTOS SANITARIOS</v>
          </cell>
        </row>
        <row r="4584">
          <cell r="B4584" t="str">
            <v>I1896</v>
          </cell>
          <cell r="C4584" t="str">
            <v>Agarradera Rebatible 60 Cm Reforzada Para Discapacitados</v>
          </cell>
          <cell r="D4584" t="str">
            <v>u</v>
          </cell>
          <cell r="E4584">
            <v>1</v>
          </cell>
          <cell r="F4584">
            <v>982.64459999999997</v>
          </cell>
          <cell r="G4584">
            <v>982.64459999999997</v>
          </cell>
          <cell r="H4584">
            <v>44044</v>
          </cell>
        </row>
        <row r="4585">
          <cell r="B4585" t="str">
            <v>I1069</v>
          </cell>
          <cell r="C4585" t="str">
            <v>Oficial Sanitarista, Gasista</v>
          </cell>
          <cell r="D4585" t="str">
            <v>hs</v>
          </cell>
          <cell r="E4585">
            <v>1</v>
          </cell>
          <cell r="F4585">
            <v>792.42979906493497</v>
          </cell>
          <cell r="G4585">
            <v>792.42979906493497</v>
          </cell>
          <cell r="H4585">
            <v>44044</v>
          </cell>
        </row>
        <row r="4587">
          <cell r="A4587" t="str">
            <v>T1759</v>
          </cell>
          <cell r="C4587" t="str">
            <v>Barral Fijo Para Sanitario Pmr</v>
          </cell>
          <cell r="D4587" t="str">
            <v>u</v>
          </cell>
          <cell r="G4587">
            <v>2284.165299064935</v>
          </cell>
          <cell r="H4587">
            <v>44044</v>
          </cell>
          <cell r="I4587" t="str">
            <v>23.4 ARTEFACTOS SANITARIOS</v>
          </cell>
        </row>
        <row r="4588">
          <cell r="B4588" t="str">
            <v>I1897</v>
          </cell>
          <cell r="C4588" t="str">
            <v>Barral Acceso Fijo Sin Portarrollo Baño Discapacitado 80X20</v>
          </cell>
          <cell r="D4588" t="str">
            <v>u</v>
          </cell>
          <cell r="E4588">
            <v>1</v>
          </cell>
          <cell r="F4588">
            <v>1491.7355</v>
          </cell>
          <cell r="G4588">
            <v>1491.7355</v>
          </cell>
          <cell r="H4588">
            <v>44044</v>
          </cell>
        </row>
        <row r="4589">
          <cell r="B4589" t="str">
            <v>I1069</v>
          </cell>
          <cell r="C4589" t="str">
            <v>Oficial Sanitarista, Gasista</v>
          </cell>
          <cell r="D4589" t="str">
            <v>hs</v>
          </cell>
          <cell r="E4589">
            <v>1</v>
          </cell>
          <cell r="F4589">
            <v>792.42979906493497</v>
          </cell>
          <cell r="G4589">
            <v>792.42979906493497</v>
          </cell>
          <cell r="H4589">
            <v>44044</v>
          </cell>
        </row>
        <row r="4591">
          <cell r="A4591" t="str">
            <v>T1760</v>
          </cell>
          <cell r="C4591" t="str">
            <v>Barra De Apoyo Para Sanitario Pmr</v>
          </cell>
          <cell r="D4591" t="str">
            <v>u</v>
          </cell>
          <cell r="G4591">
            <v>1070.942199064935</v>
          </cell>
          <cell r="H4591">
            <v>44044</v>
          </cell>
          <cell r="I4591" t="str">
            <v>23.4 ARTEFACTOS SANITARIOS</v>
          </cell>
        </row>
        <row r="4592">
          <cell r="B4592" t="str">
            <v>I1898</v>
          </cell>
          <cell r="C4592" t="str">
            <v>Agarradera 25 Cm Reforzada Para Discapacitados Blanco Fijo</v>
          </cell>
          <cell r="D4592" t="str">
            <v>u</v>
          </cell>
          <cell r="E4592">
            <v>1</v>
          </cell>
          <cell r="F4592">
            <v>278.51240000000001</v>
          </cell>
          <cell r="G4592">
            <v>278.51240000000001</v>
          </cell>
          <cell r="H4592">
            <v>44044</v>
          </cell>
        </row>
        <row r="4593">
          <cell r="B4593" t="str">
            <v>I1069</v>
          </cell>
          <cell r="C4593" t="str">
            <v>Oficial Sanitarista, Gasista</v>
          </cell>
          <cell r="D4593" t="str">
            <v>hs</v>
          </cell>
          <cell r="E4593">
            <v>1</v>
          </cell>
          <cell r="F4593">
            <v>792.42979906493497</v>
          </cell>
          <cell r="G4593">
            <v>792.42979906493497</v>
          </cell>
          <cell r="H4593">
            <v>44044</v>
          </cell>
        </row>
        <row r="4595">
          <cell r="A4595" t="str">
            <v>T1761</v>
          </cell>
          <cell r="C4595" t="str">
            <v>Canaleta Con Rejilla De Hormigón Armado</v>
          </cell>
          <cell r="D4595" t="str">
            <v>ml</v>
          </cell>
          <cell r="E4595">
            <v>20</v>
          </cell>
          <cell r="G4595">
            <v>1262.4947416311688</v>
          </cell>
          <cell r="H4595">
            <v>44044</v>
          </cell>
          <cell r="I4595" t="str">
            <v>23.3 DESAGUES PLUVIALES</v>
          </cell>
        </row>
        <row r="4596">
          <cell r="B4596" t="str">
            <v>I1004</v>
          </cell>
          <cell r="C4596" t="str">
            <v>Oficial</v>
          </cell>
          <cell r="D4596" t="str">
            <v>hs</v>
          </cell>
          <cell r="E4596">
            <v>0.4</v>
          </cell>
          <cell r="F4596">
            <v>534.76377932467528</v>
          </cell>
          <cell r="G4596">
            <v>213.90551172987011</v>
          </cell>
          <cell r="H4596">
            <v>44044</v>
          </cell>
          <cell r="I4596" t="str">
            <v>ejecuta 20 ml en 8 hs</v>
          </cell>
        </row>
        <row r="4597">
          <cell r="B4597" t="str">
            <v>I1005</v>
          </cell>
          <cell r="C4597" t="str">
            <v>Ayudante</v>
          </cell>
          <cell r="D4597" t="str">
            <v>hs</v>
          </cell>
          <cell r="E4597">
            <v>0.4</v>
          </cell>
          <cell r="F4597">
            <v>468.58057475324659</v>
          </cell>
          <cell r="G4597">
            <v>187.43222990129865</v>
          </cell>
          <cell r="H4597">
            <v>44044</v>
          </cell>
        </row>
        <row r="4598">
          <cell r="B4598" t="str">
            <v>I1899</v>
          </cell>
          <cell r="C4598" t="str">
            <v>Canaleta Con Rejilla De Hormigón Armado</v>
          </cell>
          <cell r="D4598" t="str">
            <v>ml</v>
          </cell>
          <cell r="E4598">
            <v>1</v>
          </cell>
          <cell r="F4598">
            <v>861.15700000000004</v>
          </cell>
          <cell r="G4598">
            <v>861.15700000000004</v>
          </cell>
          <cell r="H4598">
            <v>44044</v>
          </cell>
        </row>
        <row r="4600">
          <cell r="A4600" t="str">
            <v>T1762</v>
          </cell>
          <cell r="C4600" t="str">
            <v>Cañería De Agua Diam 50 Mm Con Excavación Y Relleno</v>
          </cell>
          <cell r="D4600" t="str">
            <v>ml</v>
          </cell>
          <cell r="G4600">
            <v>1726.214046362727</v>
          </cell>
          <cell r="H4600">
            <v>44044</v>
          </cell>
          <cell r="I4600" t="str">
            <v>23.1 AGUA FRIA Y CALIENTE</v>
          </cell>
        </row>
        <row r="4601">
          <cell r="B4601" t="str">
            <v>T1003</v>
          </cell>
          <cell r="C4601" t="str">
            <v>Excavación Manual De Zanjas Y Pozos (Mo)</v>
          </cell>
          <cell r="D4601" t="str">
            <v>m3</v>
          </cell>
          <cell r="E4601">
            <v>0.24</v>
          </cell>
          <cell r="F4601">
            <v>1874.3222990129864</v>
          </cell>
          <cell r="G4601">
            <v>449.83735176311671</v>
          </cell>
          <cell r="H4601">
            <v>44044</v>
          </cell>
        </row>
        <row r="4602">
          <cell r="B4602" t="str">
            <v>T1550</v>
          </cell>
          <cell r="C4602" t="str">
            <v>Caño Polipropileno Termo Fusión Diam 50 Mm, Con Accesorios Y Sin Excavación</v>
          </cell>
          <cell r="D4602" t="str">
            <v>ml</v>
          </cell>
          <cell r="E4602">
            <v>1</v>
          </cell>
          <cell r="F4602">
            <v>995.22834974766226</v>
          </cell>
          <cell r="G4602">
            <v>995.22834974766226</v>
          </cell>
          <cell r="H4602">
            <v>44044</v>
          </cell>
        </row>
        <row r="4603">
          <cell r="B4603" t="str">
            <v>T1716</v>
          </cell>
          <cell r="C4603" t="str">
            <v>Relleno Manual, Con Pala Y Ligero Apisonamiento</v>
          </cell>
          <cell r="D4603" t="str">
            <v>m3</v>
          </cell>
          <cell r="E4603">
            <v>0.24</v>
          </cell>
          <cell r="F4603">
            <v>1171.4514368831165</v>
          </cell>
          <cell r="G4603">
            <v>281.14834485194791</v>
          </cell>
          <cell r="H4603">
            <v>44044</v>
          </cell>
        </row>
        <row r="4605">
          <cell r="A4605" t="str">
            <v>T1763</v>
          </cell>
          <cell r="C4605" t="str">
            <v>Cañería De Agua Diam 40 Mm Con Excavación Y Relleno</v>
          </cell>
          <cell r="D4605" t="str">
            <v>ml</v>
          </cell>
          <cell r="G4605">
            <v>1580.8757026127269</v>
          </cell>
          <cell r="H4605">
            <v>44044</v>
          </cell>
          <cell r="I4605" t="str">
            <v>23.1 AGUA FRIA Y CALIENTE</v>
          </cell>
        </row>
        <row r="4606">
          <cell r="B4606" t="str">
            <v>T1003</v>
          </cell>
          <cell r="C4606" t="str">
            <v>Excavación Manual De Zanjas Y Pozos (Mo)</v>
          </cell>
          <cell r="D4606" t="str">
            <v>m3</v>
          </cell>
          <cell r="E4606">
            <v>0.24</v>
          </cell>
          <cell r="F4606">
            <v>1874.3222990129864</v>
          </cell>
          <cell r="G4606">
            <v>449.83735176311671</v>
          </cell>
          <cell r="H4606">
            <v>44044</v>
          </cell>
        </row>
        <row r="4607">
          <cell r="B4607" t="str">
            <v>T1551</v>
          </cell>
          <cell r="C4607" t="str">
            <v>Caño Polipropileno Termo Fusión Diam 40 Mm, Con Accesorios Y Sin Excavación</v>
          </cell>
          <cell r="D4607" t="str">
            <v>ml</v>
          </cell>
          <cell r="E4607">
            <v>1</v>
          </cell>
          <cell r="F4607">
            <v>849.89000599766223</v>
          </cell>
          <cell r="G4607">
            <v>849.89000599766223</v>
          </cell>
          <cell r="H4607">
            <v>44044</v>
          </cell>
        </row>
        <row r="4608">
          <cell r="B4608" t="str">
            <v>T1716</v>
          </cell>
          <cell r="C4608" t="str">
            <v>Relleno Manual, Con Pala Y Ligero Apisonamiento</v>
          </cell>
          <cell r="D4608" t="str">
            <v>m3</v>
          </cell>
          <cell r="E4608">
            <v>0.24</v>
          </cell>
          <cell r="F4608">
            <v>1171.4514368831165</v>
          </cell>
          <cell r="G4608">
            <v>281.14834485194791</v>
          </cell>
          <cell r="H4608">
            <v>44044</v>
          </cell>
        </row>
        <row r="4610">
          <cell r="A4610" t="str">
            <v>T1764</v>
          </cell>
          <cell r="C4610" t="str">
            <v>Cañería De Agua Diam 25 Mm Con Excavación Y Relleno</v>
          </cell>
          <cell r="D4610" t="str">
            <v>ml</v>
          </cell>
          <cell r="G4610">
            <v>1340.2260141131164</v>
          </cell>
          <cell r="H4610">
            <v>44044</v>
          </cell>
          <cell r="I4610" t="str">
            <v>23.1 AGUA FRIA Y CALIENTE</v>
          </cell>
        </row>
        <row r="4611">
          <cell r="B4611" t="str">
            <v>T1003</v>
          </cell>
          <cell r="C4611" t="str">
            <v>Excavación Manual De Zanjas Y Pozos (Mo)</v>
          </cell>
          <cell r="D4611" t="str">
            <v>m3</v>
          </cell>
          <cell r="E4611">
            <v>0.24</v>
          </cell>
          <cell r="F4611">
            <v>1874.3222990129864</v>
          </cell>
          <cell r="G4611">
            <v>449.83735176311671</v>
          </cell>
          <cell r="H4611">
            <v>44044</v>
          </cell>
        </row>
        <row r="4612">
          <cell r="B4612" t="str">
            <v>T1552</v>
          </cell>
          <cell r="C4612" t="str">
            <v>Caño Polipropileno Termo Fusión Diam 25 Mm (3/4"), Con Accesorios Y Sin Excavación</v>
          </cell>
          <cell r="D4612" t="str">
            <v>ml</v>
          </cell>
          <cell r="E4612">
            <v>1</v>
          </cell>
          <cell r="F4612">
            <v>609.24031749805181</v>
          </cell>
          <cell r="G4612">
            <v>609.24031749805181</v>
          </cell>
          <cell r="H4612">
            <v>44044</v>
          </cell>
        </row>
        <row r="4613">
          <cell r="B4613" t="str">
            <v>T1716</v>
          </cell>
          <cell r="C4613" t="str">
            <v>Relleno Manual, Con Pala Y Ligero Apisonamiento</v>
          </cell>
          <cell r="D4613" t="str">
            <v>m3</v>
          </cell>
          <cell r="E4613">
            <v>0.24</v>
          </cell>
          <cell r="F4613">
            <v>1171.4514368831165</v>
          </cell>
          <cell r="G4613">
            <v>281.14834485194791</v>
          </cell>
          <cell r="H4613">
            <v>44044</v>
          </cell>
        </row>
        <row r="4615">
          <cell r="A4615" t="str">
            <v>T1765</v>
          </cell>
          <cell r="C4615" t="str">
            <v>Apertura De Canaletas En Muros (Mo)</v>
          </cell>
          <cell r="D4615" t="str">
            <v>ml</v>
          </cell>
          <cell r="E4615">
            <v>20</v>
          </cell>
          <cell r="G4615">
            <v>187.43222990129865</v>
          </cell>
          <cell r="H4615">
            <v>44044</v>
          </cell>
          <cell r="I4615" t="str">
            <v>90 AUXILIARES</v>
          </cell>
        </row>
        <row r="4616">
          <cell r="B4616" t="str">
            <v>I1005</v>
          </cell>
          <cell r="C4616" t="str">
            <v>Ayudante</v>
          </cell>
          <cell r="D4616" t="str">
            <v>hs</v>
          </cell>
          <cell r="E4616">
            <v>0.4</v>
          </cell>
          <cell r="F4616">
            <v>468.58057475324659</v>
          </cell>
          <cell r="G4616">
            <v>187.43222990129865</v>
          </cell>
          <cell r="H4616">
            <v>44044</v>
          </cell>
          <cell r="I4616" t="str">
            <v>ejecuta 20 ml en 8 hs</v>
          </cell>
        </row>
        <row r="4618">
          <cell r="A4618" t="str">
            <v>T1766</v>
          </cell>
          <cell r="C4618" t="str">
            <v>Cañería De Agua Diam 50 Mm Con Apertura De Canaleta</v>
          </cell>
          <cell r="D4618" t="str">
            <v>ml</v>
          </cell>
          <cell r="G4618">
            <v>1182.6605796489609</v>
          </cell>
          <cell r="H4618">
            <v>44044</v>
          </cell>
          <cell r="I4618" t="str">
            <v>23.1 AGUA FRIA Y CALIENTE</v>
          </cell>
        </row>
        <row r="4619">
          <cell r="B4619" t="str">
            <v>T1765</v>
          </cell>
          <cell r="C4619" t="str">
            <v>Apertura De Canaletas En Muros (Mo)</v>
          </cell>
          <cell r="D4619" t="str">
            <v>ml</v>
          </cell>
          <cell r="E4619">
            <v>1</v>
          </cell>
          <cell r="F4619">
            <v>187.43222990129865</v>
          </cell>
          <cell r="G4619">
            <v>187.43222990129865</v>
          </cell>
          <cell r="H4619">
            <v>44044</v>
          </cell>
        </row>
        <row r="4620">
          <cell r="B4620" t="str">
            <v>T1550</v>
          </cell>
          <cell r="C4620" t="str">
            <v>Caño Polipropileno Termo Fusión Diam 50 Mm, Con Accesorios Y Sin Excavación</v>
          </cell>
          <cell r="D4620" t="str">
            <v>ml</v>
          </cell>
          <cell r="E4620">
            <v>1</v>
          </cell>
          <cell r="F4620">
            <v>995.22834974766226</v>
          </cell>
          <cell r="G4620">
            <v>995.22834974766226</v>
          </cell>
          <cell r="H4620">
            <v>44044</v>
          </cell>
        </row>
        <row r="4622">
          <cell r="A4622" t="str">
            <v>T1767</v>
          </cell>
          <cell r="C4622" t="str">
            <v>Cañería De Agua Diam 40 Mm Con Apertura De Canaleta</v>
          </cell>
          <cell r="D4622" t="str">
            <v>ml</v>
          </cell>
          <cell r="G4622">
            <v>1037.3222358989608</v>
          </cell>
          <cell r="H4622">
            <v>44044</v>
          </cell>
          <cell r="I4622" t="str">
            <v>23.1 AGUA FRIA Y CALIENTE</v>
          </cell>
        </row>
        <row r="4623">
          <cell r="B4623" t="str">
            <v>T1765</v>
          </cell>
          <cell r="C4623" t="str">
            <v>Apertura De Canaletas En Muros (Mo)</v>
          </cell>
          <cell r="D4623" t="str">
            <v>ml</v>
          </cell>
          <cell r="E4623">
            <v>1</v>
          </cell>
          <cell r="F4623">
            <v>187.43222990129865</v>
          </cell>
          <cell r="G4623">
            <v>187.43222990129865</v>
          </cell>
          <cell r="H4623">
            <v>44044</v>
          </cell>
        </row>
        <row r="4624">
          <cell r="B4624" t="str">
            <v>T1551</v>
          </cell>
          <cell r="C4624" t="str">
            <v>Caño Polipropileno Termo Fusión Diam 40 Mm, Con Accesorios Y Sin Excavación</v>
          </cell>
          <cell r="D4624" t="str">
            <v>ml</v>
          </cell>
          <cell r="E4624">
            <v>1</v>
          </cell>
          <cell r="F4624">
            <v>849.89000599766223</v>
          </cell>
          <cell r="G4624">
            <v>849.89000599766223</v>
          </cell>
          <cell r="H4624">
            <v>44044</v>
          </cell>
        </row>
        <row r="4626">
          <cell r="A4626" t="str">
            <v>T1768</v>
          </cell>
          <cell r="C4626" t="str">
            <v>Cañería De Agua Diam 25 Mm Con Apertura De Canaleta</v>
          </cell>
          <cell r="D4626" t="str">
            <v>ml</v>
          </cell>
          <cell r="G4626">
            <v>796.67254739935049</v>
          </cell>
          <cell r="H4626">
            <v>44044</v>
          </cell>
          <cell r="I4626" t="str">
            <v>23.1 AGUA FRIA Y CALIENTE</v>
          </cell>
        </row>
        <row r="4627">
          <cell r="B4627" t="str">
            <v>T1765</v>
          </cell>
          <cell r="C4627" t="str">
            <v>Apertura De Canaletas En Muros (Mo)</v>
          </cell>
          <cell r="D4627" t="str">
            <v>ml</v>
          </cell>
          <cell r="E4627">
            <v>1</v>
          </cell>
          <cell r="F4627">
            <v>187.43222990129865</v>
          </cell>
          <cell r="G4627">
            <v>187.43222990129865</v>
          </cell>
          <cell r="H4627">
            <v>44044</v>
          </cell>
        </row>
        <row r="4628">
          <cell r="B4628" t="str">
            <v>T1552</v>
          </cell>
          <cell r="C4628" t="str">
            <v>Caño Polipropileno Termo Fusión Diam 25 Mm (3/4"), Con Accesorios Y Sin Excavación</v>
          </cell>
          <cell r="D4628" t="str">
            <v>ml</v>
          </cell>
          <cell r="E4628">
            <v>1</v>
          </cell>
          <cell r="F4628">
            <v>609.24031749805181</v>
          </cell>
          <cell r="G4628">
            <v>609.24031749805181</v>
          </cell>
          <cell r="H4628">
            <v>44044</v>
          </cell>
        </row>
        <row r="4630">
          <cell r="A4630" t="str">
            <v>T1769</v>
          </cell>
          <cell r="C4630" t="str">
            <v>Colector Tanques Lls</v>
          </cell>
          <cell r="D4630" t="str">
            <v>gl</v>
          </cell>
          <cell r="G4630">
            <v>31312.754832623374</v>
          </cell>
          <cell r="H4630">
            <v>43992.421770833331</v>
          </cell>
          <cell r="I4630" t="str">
            <v>23.1 AGUA FRIA Y CALIENTE</v>
          </cell>
        </row>
        <row r="4631">
          <cell r="B4631" t="str">
            <v>I1004</v>
          </cell>
          <cell r="C4631" t="str">
            <v>Oficial</v>
          </cell>
          <cell r="D4631" t="str">
            <v>hs</v>
          </cell>
          <cell r="E4631">
            <v>8</v>
          </cell>
          <cell r="F4631">
            <v>534.76377932467528</v>
          </cell>
          <cell r="G4631">
            <v>4278.1102345974023</v>
          </cell>
          <cell r="H4631">
            <v>44044</v>
          </cell>
        </row>
        <row r="4632">
          <cell r="B4632" t="str">
            <v>I1005</v>
          </cell>
          <cell r="C4632" t="str">
            <v>Ayudante</v>
          </cell>
          <cell r="D4632" t="str">
            <v>hs</v>
          </cell>
          <cell r="E4632">
            <v>8</v>
          </cell>
          <cell r="F4632">
            <v>468.58057475324659</v>
          </cell>
          <cell r="G4632">
            <v>3748.6445980259728</v>
          </cell>
          <cell r="H4632">
            <v>44044</v>
          </cell>
        </row>
        <row r="4633">
          <cell r="B4633" t="str">
            <v>I1900</v>
          </cell>
          <cell r="C4633" t="str">
            <v>Colector De Tanque Jls (Materiales)</v>
          </cell>
          <cell r="D4633" t="str">
            <v>gl</v>
          </cell>
          <cell r="E4633">
            <v>1</v>
          </cell>
          <cell r="F4633">
            <v>23286</v>
          </cell>
          <cell r="G4633">
            <v>23286</v>
          </cell>
          <cell r="H4633">
            <v>43992.421770833331</v>
          </cell>
        </row>
        <row r="4635">
          <cell r="A4635" t="str">
            <v>T1770</v>
          </cell>
          <cell r="C4635" t="str">
            <v>Bomba Presurizadora De 1 Hp</v>
          </cell>
          <cell r="D4635" t="str">
            <v>u</v>
          </cell>
          <cell r="G4635">
            <v>18894.340438732466</v>
          </cell>
          <cell r="H4635">
            <v>44044</v>
          </cell>
          <cell r="I4635" t="str">
            <v>23.1 AGUA FRIA Y CALIENTE</v>
          </cell>
        </row>
        <row r="4636">
          <cell r="B4636" t="str">
            <v>I1901</v>
          </cell>
          <cell r="C4636" t="str">
            <v>Bomba Pedrollo 1 Hp</v>
          </cell>
          <cell r="D4636" t="str">
            <v>u</v>
          </cell>
          <cell r="E4636">
            <v>1</v>
          </cell>
          <cell r="F4636">
            <v>14689.586799999999</v>
          </cell>
          <cell r="G4636">
            <v>14689.586799999999</v>
          </cell>
          <cell r="H4636">
            <v>44044</v>
          </cell>
        </row>
        <row r="4637">
          <cell r="B4637" t="str">
            <v>I1069</v>
          </cell>
          <cell r="C4637" t="str">
            <v>Oficial Sanitarista, Gasista</v>
          </cell>
          <cell r="D4637" t="str">
            <v>hs</v>
          </cell>
          <cell r="E4637">
            <v>3</v>
          </cell>
          <cell r="F4637">
            <v>792.42979906493497</v>
          </cell>
          <cell r="G4637">
            <v>2377.2893971948051</v>
          </cell>
          <cell r="H4637">
            <v>44044</v>
          </cell>
        </row>
        <row r="4638">
          <cell r="B4638" t="str">
            <v>I1070</v>
          </cell>
          <cell r="C4638" t="str">
            <v>Ayudante Sanitarista, Gasista</v>
          </cell>
          <cell r="D4638" t="str">
            <v>hs</v>
          </cell>
          <cell r="E4638">
            <v>3</v>
          </cell>
          <cell r="F4638">
            <v>609.15474717922052</v>
          </cell>
          <cell r="G4638">
            <v>1827.4642415376616</v>
          </cell>
          <cell r="H4638">
            <v>44044</v>
          </cell>
        </row>
        <row r="4640">
          <cell r="A4640" t="str">
            <v>T1771</v>
          </cell>
          <cell r="C4640" t="str">
            <v>Grifería Monocomando Discapacitados</v>
          </cell>
          <cell r="D4640" t="str">
            <v>u</v>
          </cell>
          <cell r="G4640">
            <v>5577.0744985974025</v>
          </cell>
          <cell r="H4640">
            <v>44044</v>
          </cell>
          <cell r="I4640" t="str">
            <v>23.5 GRIFERIAS</v>
          </cell>
        </row>
        <row r="4641">
          <cell r="B4641" t="str">
            <v>I1902</v>
          </cell>
          <cell r="C4641" t="str">
            <v>Monocomando P/ Discapacitados Genebre Medical 1/2 Grifo</v>
          </cell>
          <cell r="D4641" t="str">
            <v>u</v>
          </cell>
          <cell r="E4641">
            <v>1</v>
          </cell>
          <cell r="F4641">
            <v>4388.4297999999999</v>
          </cell>
          <cell r="G4641">
            <v>4388.4297999999999</v>
          </cell>
          <cell r="H4641">
            <v>44044</v>
          </cell>
        </row>
        <row r="4642">
          <cell r="B4642" t="str">
            <v>I1069</v>
          </cell>
          <cell r="C4642" t="str">
            <v>Oficial Sanitarista, Gasista</v>
          </cell>
          <cell r="D4642" t="str">
            <v>hs</v>
          </cell>
          <cell r="E4642">
            <v>1.5</v>
          </cell>
          <cell r="F4642">
            <v>792.42979906493497</v>
          </cell>
          <cell r="G4642">
            <v>1188.6446985974026</v>
          </cell>
          <cell r="H4642">
            <v>44044</v>
          </cell>
        </row>
        <row r="4644">
          <cell r="A4644" t="str">
            <v>T1772</v>
          </cell>
          <cell r="C4644" t="str">
            <v>Termotanque Rheem 250L Eléctrico Alta Recuperación</v>
          </cell>
          <cell r="D4644" t="str">
            <v>u</v>
          </cell>
          <cell r="G4644">
            <v>132955.80179719481</v>
          </cell>
          <cell r="H4644">
            <v>44044</v>
          </cell>
          <cell r="I4644" t="str">
            <v>23.1 AGUA FRIA Y CALIENTE</v>
          </cell>
        </row>
        <row r="4645">
          <cell r="B4645" t="str">
            <v>I1903</v>
          </cell>
          <cell r="C4645" t="str">
            <v>Termotanque Eléctrico 250L Alta Recuperación</v>
          </cell>
          <cell r="D4645" t="str">
            <v>u</v>
          </cell>
          <cell r="E4645">
            <v>1</v>
          </cell>
          <cell r="F4645">
            <v>130578.51240000001</v>
          </cell>
          <cell r="G4645">
            <v>130578.51240000001</v>
          </cell>
          <cell r="H4645">
            <v>44044</v>
          </cell>
        </row>
        <row r="4646">
          <cell r="B4646" t="str">
            <v>I1069</v>
          </cell>
          <cell r="C4646" t="str">
            <v>Oficial Sanitarista, Gasista</v>
          </cell>
          <cell r="D4646" t="str">
            <v>hs</v>
          </cell>
          <cell r="E4646">
            <v>3</v>
          </cell>
          <cell r="F4646">
            <v>792.42979906493497</v>
          </cell>
          <cell r="G4646">
            <v>2377.2893971948051</v>
          </cell>
          <cell r="H4646">
            <v>44044</v>
          </cell>
        </row>
        <row r="4648">
          <cell r="A4648" t="str">
            <v>T1773</v>
          </cell>
          <cell r="C4648" t="str">
            <v>Matafuego De Polvo Químico 5 Kg</v>
          </cell>
          <cell r="D4648" t="str">
            <v>u</v>
          </cell>
          <cell r="G4648">
            <v>4244.6811793246752</v>
          </cell>
          <cell r="H4648">
            <v>44044</v>
          </cell>
          <cell r="I4648" t="str">
            <v>24 INSTALACIÓN CONTRA INCENDIO</v>
          </cell>
        </row>
        <row r="4649">
          <cell r="B4649" t="str">
            <v>I1004</v>
          </cell>
          <cell r="C4649" t="str">
            <v>Oficial</v>
          </cell>
          <cell r="D4649" t="str">
            <v>hs</v>
          </cell>
          <cell r="E4649">
            <v>1</v>
          </cell>
          <cell r="F4649">
            <v>534.76377932467528</v>
          </cell>
          <cell r="G4649">
            <v>534.76377932467528</v>
          </cell>
          <cell r="H4649">
            <v>44044</v>
          </cell>
        </row>
        <row r="4650">
          <cell r="B4650" t="str">
            <v>I1904</v>
          </cell>
          <cell r="C4650" t="str">
            <v>Matafuego Polvo Químico 5 Kg</v>
          </cell>
          <cell r="D4650" t="str">
            <v>u</v>
          </cell>
          <cell r="E4650">
            <v>1</v>
          </cell>
          <cell r="F4650">
            <v>3709.9173999999998</v>
          </cell>
          <cell r="G4650">
            <v>3709.9173999999998</v>
          </cell>
          <cell r="H4650">
            <v>44044</v>
          </cell>
        </row>
        <row r="4652">
          <cell r="A4652" t="str">
            <v>T1774</v>
          </cell>
          <cell r="C4652" t="str">
            <v>Matafuego De Halotón 5 Kg</v>
          </cell>
          <cell r="D4652" t="str">
            <v>u</v>
          </cell>
          <cell r="G4652">
            <v>8799.2265793246752</v>
          </cell>
          <cell r="H4652">
            <v>44044</v>
          </cell>
          <cell r="I4652" t="str">
            <v>24 INSTALACIÓN CONTRA INCENDIO</v>
          </cell>
        </row>
        <row r="4653">
          <cell r="B4653" t="str">
            <v>I1004</v>
          </cell>
          <cell r="C4653" t="str">
            <v>Oficial</v>
          </cell>
          <cell r="D4653" t="str">
            <v>hs</v>
          </cell>
          <cell r="E4653">
            <v>1</v>
          </cell>
          <cell r="F4653">
            <v>534.76377932467528</v>
          </cell>
          <cell r="G4653">
            <v>534.76377932467528</v>
          </cell>
          <cell r="H4653">
            <v>44044</v>
          </cell>
        </row>
        <row r="4654">
          <cell r="B4654" t="str">
            <v>I1905</v>
          </cell>
          <cell r="C4654" t="str">
            <v>Matafuego Halotón 5 Kg</v>
          </cell>
          <cell r="D4654" t="str">
            <v>u</v>
          </cell>
          <cell r="E4654">
            <v>1</v>
          </cell>
          <cell r="F4654">
            <v>8264.4627999999993</v>
          </cell>
          <cell r="G4654">
            <v>8264.4627999999993</v>
          </cell>
          <cell r="H4654">
            <v>44044</v>
          </cell>
        </row>
        <row r="4656">
          <cell r="A4656" t="str">
            <v>T1775</v>
          </cell>
          <cell r="C4656" t="str">
            <v>Desagues Cloacales Secundario</v>
          </cell>
          <cell r="D4656" t="str">
            <v>ml</v>
          </cell>
          <cell r="G4656">
            <v>1600.4523212441554</v>
          </cell>
          <cell r="H4656">
            <v>44044</v>
          </cell>
          <cell r="I4656" t="str">
            <v>23.2 DESAGUES CLOACALES</v>
          </cell>
        </row>
        <row r="4657">
          <cell r="B4657" t="str">
            <v>I1135</v>
          </cell>
          <cell r="C4657" t="str">
            <v>Cano Pvc 50X4 Mts (3,2) Aprob.Cloacal Iram</v>
          </cell>
          <cell r="D4657" t="str">
            <v>u</v>
          </cell>
          <cell r="E4657">
            <v>0.25</v>
          </cell>
          <cell r="F4657">
            <v>634.71069999999997</v>
          </cell>
          <cell r="G4657">
            <v>158.67767499999999</v>
          </cell>
          <cell r="H4657">
            <v>44044</v>
          </cell>
        </row>
        <row r="4658">
          <cell r="B4658" t="str">
            <v>I1143</v>
          </cell>
          <cell r="C4658" t="str">
            <v>Curva Pvc 40 A 45 Tigre Ramat (29913048)</v>
          </cell>
          <cell r="D4658" t="str">
            <v>u</v>
          </cell>
          <cell r="E4658">
            <v>1</v>
          </cell>
          <cell r="F4658">
            <v>40.190100000000001</v>
          </cell>
          <cell r="G4658">
            <v>40.190100000000001</v>
          </cell>
          <cell r="H4658">
            <v>44044</v>
          </cell>
        </row>
        <row r="4659">
          <cell r="B4659" t="str">
            <v>I1069</v>
          </cell>
          <cell r="C4659" t="str">
            <v>Oficial Sanitarista, Gasista</v>
          </cell>
          <cell r="D4659" t="str">
            <v>hs</v>
          </cell>
          <cell r="E4659">
            <v>1</v>
          </cell>
          <cell r="F4659">
            <v>792.42979906493497</v>
          </cell>
          <cell r="G4659">
            <v>792.42979906493497</v>
          </cell>
          <cell r="H4659">
            <v>44044</v>
          </cell>
        </row>
        <row r="4660">
          <cell r="B4660" t="str">
            <v>I1070</v>
          </cell>
          <cell r="C4660" t="str">
            <v>Ayudante Sanitarista, Gasista</v>
          </cell>
          <cell r="D4660" t="str">
            <v>hs</v>
          </cell>
          <cell r="E4660">
            <v>1</v>
          </cell>
          <cell r="F4660">
            <v>609.15474717922052</v>
          </cell>
          <cell r="G4660">
            <v>609.15474717922052</v>
          </cell>
          <cell r="H4660">
            <v>44044</v>
          </cell>
        </row>
        <row r="4662">
          <cell r="A4662" t="str">
            <v>T1776</v>
          </cell>
          <cell r="C4662" t="str">
            <v>Desagues Cloacales Primarios</v>
          </cell>
          <cell r="D4662" t="str">
            <v>ml</v>
          </cell>
          <cell r="G4662">
            <v>2965.9498406025964</v>
          </cell>
          <cell r="H4662">
            <v>44044</v>
          </cell>
          <cell r="I4662" t="str">
            <v>23.2 DESAGUES CLOACALES</v>
          </cell>
        </row>
        <row r="4663">
          <cell r="B4663" t="str">
            <v>I1137</v>
          </cell>
          <cell r="C4663" t="str">
            <v>Cano Pvc 110X4 Mts (3,2) Aprob.Cloacal Iram</v>
          </cell>
          <cell r="D4663" t="str">
            <v>u</v>
          </cell>
          <cell r="E4663">
            <v>0.25</v>
          </cell>
          <cell r="F4663">
            <v>1235.5372</v>
          </cell>
          <cell r="G4663">
            <v>308.8843</v>
          </cell>
          <cell r="H4663">
            <v>44044</v>
          </cell>
        </row>
        <row r="4664">
          <cell r="B4664" t="str">
            <v>I1181</v>
          </cell>
          <cell r="C4664" t="str">
            <v>Curva Pvc 110 A 45 Tigre Ramat (29913110)</v>
          </cell>
          <cell r="D4664" t="str">
            <v>u</v>
          </cell>
          <cell r="E4664">
            <v>0.25</v>
          </cell>
          <cell r="F4664">
            <v>148.68600000000001</v>
          </cell>
          <cell r="G4664">
            <v>37.171500000000002</v>
          </cell>
          <cell r="H4664">
            <v>44044</v>
          </cell>
        </row>
        <row r="4665">
          <cell r="B4665" t="str">
            <v>I1069</v>
          </cell>
          <cell r="C4665" t="str">
            <v>Oficial Sanitarista, Gasista</v>
          </cell>
          <cell r="D4665" t="str">
            <v>hs</v>
          </cell>
          <cell r="E4665">
            <v>1</v>
          </cell>
          <cell r="F4665">
            <v>792.42979906493497</v>
          </cell>
          <cell r="G4665">
            <v>792.42979906493497</v>
          </cell>
          <cell r="H4665">
            <v>44044</v>
          </cell>
        </row>
        <row r="4666">
          <cell r="B4666" t="str">
            <v>I1070</v>
          </cell>
          <cell r="C4666" t="str">
            <v>Ayudante Sanitarista, Gasista</v>
          </cell>
          <cell r="D4666" t="str">
            <v>hs</v>
          </cell>
          <cell r="E4666">
            <v>3</v>
          </cell>
          <cell r="F4666">
            <v>609.15474717922052</v>
          </cell>
          <cell r="G4666">
            <v>1827.4642415376616</v>
          </cell>
          <cell r="H4666">
            <v>44044</v>
          </cell>
        </row>
        <row r="4668">
          <cell r="A4668" t="str">
            <v>T1777</v>
          </cell>
          <cell r="C4668" t="str">
            <v>Pileta De Patio</v>
          </cell>
          <cell r="D4668" t="str">
            <v>u</v>
          </cell>
          <cell r="G4668">
            <v>1982.5762462441555</v>
          </cell>
          <cell r="H4668">
            <v>44044</v>
          </cell>
          <cell r="I4668" t="str">
            <v>23.2 DESAGUES CLOACALES</v>
          </cell>
        </row>
        <row r="4669">
          <cell r="B4669" t="str">
            <v>I1532</v>
          </cell>
          <cell r="C4669" t="str">
            <v>Pileta De Patio 20X20</v>
          </cell>
          <cell r="D4669" t="str">
            <v>u</v>
          </cell>
          <cell r="E4669">
            <v>1</v>
          </cell>
          <cell r="F4669">
            <v>580.99170000000004</v>
          </cell>
          <cell r="G4669">
            <v>580.99170000000004</v>
          </cell>
          <cell r="H4669">
            <v>44044</v>
          </cell>
        </row>
        <row r="4670">
          <cell r="B4670" t="str">
            <v>I1069</v>
          </cell>
          <cell r="C4670" t="str">
            <v>Oficial Sanitarista, Gasista</v>
          </cell>
          <cell r="D4670" t="str">
            <v>hs</v>
          </cell>
          <cell r="E4670">
            <v>1</v>
          </cell>
          <cell r="F4670">
            <v>792.42979906493497</v>
          </cell>
          <cell r="G4670">
            <v>792.42979906493497</v>
          </cell>
          <cell r="H4670">
            <v>44044</v>
          </cell>
        </row>
        <row r="4671">
          <cell r="B4671" t="str">
            <v>I1070</v>
          </cell>
          <cell r="C4671" t="str">
            <v>Ayudante Sanitarista, Gasista</v>
          </cell>
          <cell r="D4671" t="str">
            <v>hs</v>
          </cell>
          <cell r="E4671">
            <v>1</v>
          </cell>
          <cell r="F4671">
            <v>609.15474717922052</v>
          </cell>
          <cell r="G4671">
            <v>609.15474717922052</v>
          </cell>
          <cell r="H4671">
            <v>44044</v>
          </cell>
        </row>
        <row r="4673">
          <cell r="A4673" t="str">
            <v>T1778</v>
          </cell>
          <cell r="C4673" t="str">
            <v xml:space="preserve">Camaras De Inspección Y Desague Con Reja De 0,60 X 0,60 </v>
          </cell>
          <cell r="D4673" t="str">
            <v>u</v>
          </cell>
          <cell r="G4673">
            <v>15757.060591566948</v>
          </cell>
          <cell r="H4673">
            <v>43992.452708333331</v>
          </cell>
          <cell r="I4673" t="str">
            <v>23.2 DESAGUES CLOACALES</v>
          </cell>
        </row>
        <row r="4674">
          <cell r="B4674" t="str">
            <v>T1068</v>
          </cell>
          <cell r="C4674" t="str">
            <v>Contrapiso De Hp Sobre Terreno Esp 12 Cm</v>
          </cell>
          <cell r="D4674" t="str">
            <v>m2</v>
          </cell>
          <cell r="E4674">
            <v>0.36</v>
          </cell>
          <cell r="F4674">
            <v>985.90374767875312</v>
          </cell>
          <cell r="G4674">
            <v>354.92534916435113</v>
          </cell>
          <cell r="H4674">
            <v>44044</v>
          </cell>
        </row>
        <row r="4675">
          <cell r="B4675" t="str">
            <v>T1047</v>
          </cell>
          <cell r="C4675" t="str">
            <v>Mampostería De Ladrillo Comun Esp 15 Cm En Elevacion</v>
          </cell>
          <cell r="D4675" t="str">
            <v>m3</v>
          </cell>
          <cell r="E4675">
            <v>0.53999999999999992</v>
          </cell>
          <cell r="F4675">
            <v>13907.728191735257</v>
          </cell>
          <cell r="G4675">
            <v>7510.1732235370382</v>
          </cell>
          <cell r="H4675">
            <v>44044</v>
          </cell>
          <cell r="I4675" t="str">
            <v>H ext = 1,20 (supuesto)</v>
          </cell>
        </row>
        <row r="4676">
          <cell r="B4676" t="str">
            <v>T1071</v>
          </cell>
          <cell r="C4676" t="str">
            <v>Carpeta De Cemento Impermeable 1:3 + Hidrófugo</v>
          </cell>
          <cell r="D4676" t="str">
            <v>m2</v>
          </cell>
          <cell r="E4676">
            <v>0.36</v>
          </cell>
          <cell r="F4676">
            <v>755.87820499285704</v>
          </cell>
          <cell r="G4676">
            <v>272.11615379742852</v>
          </cell>
          <cell r="H4676">
            <v>44044</v>
          </cell>
        </row>
        <row r="4677">
          <cell r="B4677" t="str">
            <v>T1206</v>
          </cell>
          <cell r="C4677" t="str">
            <v>Azotado Hidrofugo Bajo Revestimiento Esp=1Cm</v>
          </cell>
          <cell r="D4677" t="str">
            <v>m2</v>
          </cell>
          <cell r="E4677">
            <v>2.16</v>
          </cell>
          <cell r="F4677">
            <v>298.64741953538959</v>
          </cell>
          <cell r="G4677">
            <v>645.07842619644157</v>
          </cell>
          <cell r="H4677">
            <v>44044</v>
          </cell>
          <cell r="I4677" t="str">
            <v>H int = 0,90</v>
          </cell>
        </row>
        <row r="4678">
          <cell r="B4678" t="str">
            <v>I1906</v>
          </cell>
          <cell r="C4678" t="str">
            <v>Reja De 0,60 X 0,60</v>
          </cell>
          <cell r="D4678" t="str">
            <v>u</v>
          </cell>
          <cell r="E4678">
            <v>1</v>
          </cell>
          <cell r="F4678">
            <v>2794.32</v>
          </cell>
          <cell r="G4678">
            <v>2794.32</v>
          </cell>
          <cell r="H4678">
            <v>43992.452708333331</v>
          </cell>
        </row>
        <row r="4679">
          <cell r="B4679" t="str">
            <v>T1106</v>
          </cell>
          <cell r="C4679" t="str">
            <v xml:space="preserve">Hormigon 1:3:3 </v>
          </cell>
          <cell r="D4679" t="str">
            <v>m3</v>
          </cell>
          <cell r="E4679">
            <v>3.5999999999999997E-2</v>
          </cell>
          <cell r="F4679">
            <v>4640.8339599999999</v>
          </cell>
          <cell r="G4679">
            <v>167.07002255999998</v>
          </cell>
          <cell r="H4679">
            <v>44044</v>
          </cell>
          <cell r="I4679" t="str">
            <v>Para rellenar la tapa y fondo cojinete</v>
          </cell>
        </row>
        <row r="4680">
          <cell r="B4680" t="str">
            <v>I1004</v>
          </cell>
          <cell r="C4680" t="str">
            <v>Oficial</v>
          </cell>
          <cell r="D4680" t="str">
            <v>hs</v>
          </cell>
          <cell r="E4680">
            <v>4</v>
          </cell>
          <cell r="F4680">
            <v>534.76377932467528</v>
          </cell>
          <cell r="G4680">
            <v>2139.0551172987011</v>
          </cell>
          <cell r="H4680">
            <v>44044</v>
          </cell>
          <cell r="I4680" t="str">
            <v>Colocacíón de tapa y cojinete</v>
          </cell>
        </row>
        <row r="4681">
          <cell r="B4681" t="str">
            <v>I1005</v>
          </cell>
          <cell r="C4681" t="str">
            <v>Ayudante</v>
          </cell>
          <cell r="D4681" t="str">
            <v>hs</v>
          </cell>
          <cell r="E4681">
            <v>4</v>
          </cell>
          <cell r="F4681">
            <v>468.58057475324659</v>
          </cell>
          <cell r="G4681">
            <v>1874.3222990129864</v>
          </cell>
          <cell r="H4681">
            <v>44044</v>
          </cell>
          <cell r="I4681" t="str">
            <v>Colocacíón de tapa y cojinete</v>
          </cell>
        </row>
        <row r="4683">
          <cell r="A4683" t="str">
            <v>T1779</v>
          </cell>
          <cell r="C4683" t="str">
            <v>Camaras De Inspección Y Desague Con Reja De 0,60 X 1,00</v>
          </cell>
          <cell r="D4683" t="str">
            <v>u</v>
          </cell>
          <cell r="G4683">
            <v>21633.318007878635</v>
          </cell>
          <cell r="H4683">
            <v>43992.452708333331</v>
          </cell>
          <cell r="I4683" t="str">
            <v>23.2 DESAGUES CLOACALES</v>
          </cell>
        </row>
        <row r="4684">
          <cell r="B4684" t="str">
            <v>T1068</v>
          </cell>
          <cell r="C4684" t="str">
            <v>Contrapiso De Hp Sobre Terreno Esp 12 Cm</v>
          </cell>
          <cell r="D4684" t="str">
            <v>m2</v>
          </cell>
          <cell r="E4684">
            <v>0.36</v>
          </cell>
          <cell r="F4684">
            <v>985.90374767875312</v>
          </cell>
          <cell r="G4684">
            <v>354.92534916435113</v>
          </cell>
          <cell r="H4684">
            <v>44044</v>
          </cell>
        </row>
        <row r="4685">
          <cell r="B4685" t="str">
            <v>T1047</v>
          </cell>
          <cell r="C4685" t="str">
            <v>Mampostería De Ladrillo Comun Esp 15 Cm En Elevacion</v>
          </cell>
          <cell r="D4685" t="str">
            <v>m3</v>
          </cell>
          <cell r="E4685">
            <v>0.53999999999999992</v>
          </cell>
          <cell r="F4685">
            <v>13907.728191735257</v>
          </cell>
          <cell r="G4685">
            <v>7510.1732235370382</v>
          </cell>
          <cell r="H4685">
            <v>44044</v>
          </cell>
          <cell r="I4685" t="str">
            <v>H ext = 1,20 (supuesto)</v>
          </cell>
        </row>
        <row r="4686">
          <cell r="B4686" t="str">
            <v>T1071</v>
          </cell>
          <cell r="C4686" t="str">
            <v>Carpeta De Cemento Impermeable 1:3 + Hidrófugo</v>
          </cell>
          <cell r="D4686" t="str">
            <v>m2</v>
          </cell>
          <cell r="E4686">
            <v>0.36</v>
          </cell>
          <cell r="F4686">
            <v>755.87820499285704</v>
          </cell>
          <cell r="G4686">
            <v>272.11615379742852</v>
          </cell>
          <cell r="H4686">
            <v>44044</v>
          </cell>
        </row>
        <row r="4687">
          <cell r="B4687" t="str">
            <v>T1206</v>
          </cell>
          <cell r="C4687" t="str">
            <v>Azotado Hidrofugo Bajo Revestimiento Esp=1Cm</v>
          </cell>
          <cell r="D4687" t="str">
            <v>m2</v>
          </cell>
          <cell r="E4687">
            <v>2.16</v>
          </cell>
          <cell r="F4687">
            <v>298.64741953538959</v>
          </cell>
          <cell r="G4687">
            <v>645.07842619644157</v>
          </cell>
          <cell r="H4687">
            <v>44044</v>
          </cell>
          <cell r="I4687" t="str">
            <v>H int = 0,90</v>
          </cell>
        </row>
        <row r="4688">
          <cell r="B4688" t="str">
            <v>I1907</v>
          </cell>
          <cell r="C4688" t="str">
            <v>Reja De 0,60 X 1,00</v>
          </cell>
          <cell r="D4688" t="str">
            <v>u</v>
          </cell>
          <cell r="E4688">
            <v>1</v>
          </cell>
          <cell r="F4688">
            <v>4657.2000000000007</v>
          </cell>
          <cell r="G4688">
            <v>4657.2000000000007</v>
          </cell>
          <cell r="H4688">
            <v>43992.452708333331</v>
          </cell>
        </row>
        <row r="4689">
          <cell r="B4689" t="str">
            <v>T1106</v>
          </cell>
          <cell r="C4689" t="str">
            <v xml:space="preserve">Hormigon 1:3:3 </v>
          </cell>
          <cell r="D4689" t="str">
            <v>m3</v>
          </cell>
          <cell r="E4689">
            <v>3.5999999999999997E-2</v>
          </cell>
          <cell r="F4689">
            <v>4640.8339599999999</v>
          </cell>
          <cell r="G4689">
            <v>167.07002255999998</v>
          </cell>
          <cell r="H4689">
            <v>44044</v>
          </cell>
          <cell r="I4689" t="str">
            <v>Para rellenar la tapa y fondo cojinete</v>
          </cell>
        </row>
        <row r="4690">
          <cell r="B4690" t="str">
            <v>I1004</v>
          </cell>
          <cell r="C4690" t="str">
            <v>Oficial</v>
          </cell>
          <cell r="D4690" t="str">
            <v>hs</v>
          </cell>
          <cell r="E4690">
            <v>8</v>
          </cell>
          <cell r="F4690">
            <v>534.76377932467528</v>
          </cell>
          <cell r="G4690">
            <v>4278.1102345974023</v>
          </cell>
          <cell r="H4690">
            <v>44044</v>
          </cell>
          <cell r="I4690" t="str">
            <v>Colocacíón de tapa y cojinete</v>
          </cell>
        </row>
        <row r="4691">
          <cell r="B4691" t="str">
            <v>I1005</v>
          </cell>
          <cell r="C4691" t="str">
            <v>Ayudante</v>
          </cell>
          <cell r="D4691" t="str">
            <v>hs</v>
          </cell>
          <cell r="E4691">
            <v>8</v>
          </cell>
          <cell r="F4691">
            <v>468.58057475324659</v>
          </cell>
          <cell r="G4691">
            <v>3748.6445980259728</v>
          </cell>
          <cell r="H4691">
            <v>44044</v>
          </cell>
          <cell r="I4691" t="str">
            <v>Colocacíón de tapa y cojinete</v>
          </cell>
        </row>
        <row r="4693">
          <cell r="A4693" t="str">
            <v>T1780</v>
          </cell>
          <cell r="C4693" t="str">
            <v>Cañería Pvc 160 Mm, Esp. 3,2 Mm (Con Excavación Y Relleno)</v>
          </cell>
          <cell r="D4693" t="str">
            <v>ml</v>
          </cell>
          <cell r="G4693">
            <v>2946.6168161667524</v>
          </cell>
          <cell r="H4693">
            <v>44044</v>
          </cell>
          <cell r="I4693" t="str">
            <v>23 INSTALACIÓN SANITARIA</v>
          </cell>
        </row>
        <row r="4694">
          <cell r="B4694" t="str">
            <v>I1908</v>
          </cell>
          <cell r="C4694" t="str">
            <v>Caño Pvc 160 Mm X 4 Mts Con Oring</v>
          </cell>
          <cell r="D4694" t="str">
            <v>u</v>
          </cell>
          <cell r="E4694">
            <v>0.25</v>
          </cell>
          <cell r="F4694">
            <v>1794.2148999999999</v>
          </cell>
          <cell r="G4694">
            <v>448.55372499999999</v>
          </cell>
          <cell r="H4694">
            <v>44044</v>
          </cell>
        </row>
        <row r="4695">
          <cell r="B4695" t="str">
            <v>I1069</v>
          </cell>
          <cell r="C4695" t="str">
            <v>Oficial Sanitarista, Gasista</v>
          </cell>
          <cell r="D4695" t="str">
            <v>hs</v>
          </cell>
          <cell r="E4695">
            <v>1</v>
          </cell>
          <cell r="F4695">
            <v>792.42979906493497</v>
          </cell>
          <cell r="G4695">
            <v>792.42979906493497</v>
          </cell>
          <cell r="H4695">
            <v>44044</v>
          </cell>
        </row>
        <row r="4696">
          <cell r="B4696" t="str">
            <v>I1070</v>
          </cell>
          <cell r="C4696" t="str">
            <v>Ayudante Sanitarista, Gasista</v>
          </cell>
          <cell r="D4696" t="str">
            <v>hs</v>
          </cell>
          <cell r="E4696">
            <v>1</v>
          </cell>
          <cell r="F4696">
            <v>609.15474717922052</v>
          </cell>
          <cell r="G4696">
            <v>609.15474717922052</v>
          </cell>
          <cell r="H4696">
            <v>44044</v>
          </cell>
        </row>
        <row r="4697">
          <cell r="B4697" t="str">
            <v>T1003</v>
          </cell>
          <cell r="C4697" t="str">
            <v>Excavación Manual De Zanjas Y Pozos (Mo)</v>
          </cell>
          <cell r="D4697" t="str">
            <v>m3</v>
          </cell>
          <cell r="E4697">
            <v>0.36</v>
          </cell>
          <cell r="F4697">
            <v>1874.3222990129864</v>
          </cell>
          <cell r="G4697">
            <v>674.7560276446751</v>
          </cell>
          <cell r="H4697">
            <v>44044</v>
          </cell>
        </row>
        <row r="4698">
          <cell r="B4698" t="str">
            <v>T1716</v>
          </cell>
          <cell r="C4698" t="str">
            <v>Relleno Manual, Con Pala Y Ligero Apisonamiento</v>
          </cell>
          <cell r="D4698" t="str">
            <v>m3</v>
          </cell>
          <cell r="E4698">
            <v>0.36</v>
          </cell>
          <cell r="F4698">
            <v>1171.4514368831165</v>
          </cell>
          <cell r="G4698">
            <v>421.7225172779219</v>
          </cell>
          <cell r="H4698">
            <v>44044</v>
          </cell>
        </row>
        <row r="4700">
          <cell r="A4700" t="str">
            <v>T1781</v>
          </cell>
          <cell r="C4700" t="str">
            <v>Fajas De Pintura Termopástica</v>
          </cell>
          <cell r="D4700" t="str">
            <v>ml</v>
          </cell>
          <cell r="E4700">
            <v>50</v>
          </cell>
          <cell r="G4700">
            <v>192.09311315246754</v>
          </cell>
          <cell r="H4700">
            <v>44044</v>
          </cell>
          <cell r="I4700" t="str">
            <v>34 PINTURA</v>
          </cell>
        </row>
        <row r="4701">
          <cell r="B4701" t="str">
            <v>I1004</v>
          </cell>
          <cell r="C4701" t="str">
            <v>Oficial</v>
          </cell>
          <cell r="D4701" t="str">
            <v>hs</v>
          </cell>
          <cell r="E4701">
            <v>0.16</v>
          </cell>
          <cell r="F4701">
            <v>534.76377932467528</v>
          </cell>
          <cell r="G4701">
            <v>85.562204691948054</v>
          </cell>
          <cell r="H4701">
            <v>44044</v>
          </cell>
          <cell r="I4701" t="str">
            <v>ejecuta 50 ml en 8 hs</v>
          </cell>
        </row>
        <row r="4702">
          <cell r="B4702" t="str">
            <v>I1005</v>
          </cell>
          <cell r="C4702" t="str">
            <v>Ayudante</v>
          </cell>
          <cell r="D4702" t="str">
            <v>hs</v>
          </cell>
          <cell r="E4702">
            <v>0.16</v>
          </cell>
          <cell r="F4702">
            <v>468.58057475324659</v>
          </cell>
          <cell r="G4702">
            <v>74.972891960519462</v>
          </cell>
          <cell r="H4702">
            <v>44044</v>
          </cell>
        </row>
        <row r="4703">
          <cell r="B4703" t="str">
            <v>I1909</v>
          </cell>
          <cell r="C4703" t="str">
            <v>Membrana En Pasta 25 Kg Polacrin 20 Lts Liquida 6 Colores (Rinde 50 M2)</v>
          </cell>
          <cell r="D4703" t="str">
            <v>u</v>
          </cell>
          <cell r="E4703">
            <v>5.0000000000000001E-3</v>
          </cell>
          <cell r="F4703">
            <v>6311.6032999999998</v>
          </cell>
          <cell r="G4703">
            <v>31.558016500000001</v>
          </cell>
          <cell r="H4703">
            <v>44044</v>
          </cell>
          <cell r="I4703" t="str">
            <v>rinde 200 ml</v>
          </cell>
        </row>
        <row r="4705">
          <cell r="A4705" t="str">
            <v>T1782</v>
          </cell>
          <cell r="C4705" t="str">
            <v>Señales De Identificación De Locales</v>
          </cell>
          <cell r="D4705" t="str">
            <v>u</v>
          </cell>
          <cell r="E4705">
            <v>15</v>
          </cell>
          <cell r="G4705">
            <v>4175.1169888415589</v>
          </cell>
          <cell r="H4705">
            <v>43992.476909722223</v>
          </cell>
          <cell r="I4705" t="str">
            <v>SEÑALÉTICA</v>
          </cell>
        </row>
        <row r="4706">
          <cell r="B4706" t="str">
            <v>I1004</v>
          </cell>
          <cell r="C4706" t="str">
            <v>Oficial</v>
          </cell>
          <cell r="D4706" t="str">
            <v>hs</v>
          </cell>
          <cell r="E4706">
            <v>0.53333333333333333</v>
          </cell>
          <cell r="F4706">
            <v>534.76377932467528</v>
          </cell>
          <cell r="G4706">
            <v>285.20734897316015</v>
          </cell>
          <cell r="H4706">
            <v>44044</v>
          </cell>
          <cell r="I4706" t="str">
            <v>ejecuta 15 u en 8 hs</v>
          </cell>
        </row>
        <row r="4707">
          <cell r="B4707" t="str">
            <v>I1005</v>
          </cell>
          <cell r="C4707" t="str">
            <v>Ayudante</v>
          </cell>
          <cell r="D4707" t="str">
            <v>hs</v>
          </cell>
          <cell r="E4707">
            <v>0.53333333333333333</v>
          </cell>
          <cell r="F4707">
            <v>468.58057475324659</v>
          </cell>
          <cell r="G4707">
            <v>249.90963986839819</v>
          </cell>
          <cell r="H4707">
            <v>44044</v>
          </cell>
        </row>
        <row r="4708">
          <cell r="B4708" t="str">
            <v>I1910</v>
          </cell>
          <cell r="C4708" t="str">
            <v>Señales De Identificación De Locales</v>
          </cell>
          <cell r="D4708" t="str">
            <v>u</v>
          </cell>
          <cell r="E4708">
            <v>1</v>
          </cell>
          <cell r="F4708">
            <v>3640</v>
          </cell>
          <cell r="G4708">
            <v>3640</v>
          </cell>
          <cell r="H4708">
            <v>43992.476909722223</v>
          </cell>
        </row>
        <row r="4710">
          <cell r="A4710" t="str">
            <v>T1783</v>
          </cell>
          <cell r="C4710" t="str">
            <v>Señales Para Puertas De Baño</v>
          </cell>
          <cell r="D4710" t="str">
            <v>u</v>
          </cell>
          <cell r="E4710">
            <v>10</v>
          </cell>
          <cell r="G4710">
            <v>2722.6754832623374</v>
          </cell>
          <cell r="H4710">
            <v>43992.476909722223</v>
          </cell>
          <cell r="I4710" t="str">
            <v>SEÑALÉTICA</v>
          </cell>
        </row>
        <row r="4711">
          <cell r="B4711" t="str">
            <v>I1004</v>
          </cell>
          <cell r="C4711" t="str">
            <v>Oficial</v>
          </cell>
          <cell r="D4711" t="str">
            <v>hs</v>
          </cell>
          <cell r="E4711">
            <v>0.8</v>
          </cell>
          <cell r="F4711">
            <v>534.76377932467528</v>
          </cell>
          <cell r="G4711">
            <v>427.81102345974023</v>
          </cell>
          <cell r="H4711">
            <v>44044</v>
          </cell>
          <cell r="I4711" t="str">
            <v>ejecuta 10 u en 8 hs</v>
          </cell>
        </row>
        <row r="4712">
          <cell r="B4712" t="str">
            <v>I1005</v>
          </cell>
          <cell r="C4712" t="str">
            <v>Ayudante</v>
          </cell>
          <cell r="D4712" t="str">
            <v>hs</v>
          </cell>
          <cell r="E4712">
            <v>0.8</v>
          </cell>
          <cell r="F4712">
            <v>468.58057475324659</v>
          </cell>
          <cell r="G4712">
            <v>374.86445980259731</v>
          </cell>
          <cell r="H4712">
            <v>44044</v>
          </cell>
        </row>
        <row r="4713">
          <cell r="B4713" t="str">
            <v>I1911</v>
          </cell>
          <cell r="C4713" t="str">
            <v>Señales Para Puertas De Baño</v>
          </cell>
          <cell r="D4713" t="str">
            <v>u</v>
          </cell>
          <cell r="E4713">
            <v>1</v>
          </cell>
          <cell r="F4713">
            <v>1920</v>
          </cell>
          <cell r="G4713">
            <v>1920</v>
          </cell>
          <cell r="H4713">
            <v>43992.476909722223</v>
          </cell>
        </row>
        <row r="4715">
          <cell r="A4715" t="str">
            <v>T1784</v>
          </cell>
          <cell r="C4715" t="str">
            <v>Pavimento De Hormigón Peinado De 10 Cm C/Malla Sima Fe 6 Mm 15 X 15 Cm. Incluye Base De Suelo Cemento.</v>
          </cell>
          <cell r="D4715" t="str">
            <v>m2</v>
          </cell>
          <cell r="G4715">
            <v>3701.4577066838242</v>
          </cell>
          <cell r="H4715">
            <v>44044</v>
          </cell>
          <cell r="I4715" t="str">
            <v>11 PISOS</v>
          </cell>
        </row>
        <row r="4716">
          <cell r="B4716" t="str">
            <v>I1019</v>
          </cell>
          <cell r="C4716" t="str">
            <v>Hormigon Elaborado H30</v>
          </cell>
          <cell r="D4716" t="str">
            <v>m3</v>
          </cell>
          <cell r="E4716">
            <v>0.11</v>
          </cell>
          <cell r="F4716">
            <v>6320</v>
          </cell>
          <cell r="G4716">
            <v>695.2</v>
          </cell>
          <cell r="H4716">
            <v>44044</v>
          </cell>
        </row>
        <row r="4717">
          <cell r="B4717" t="str">
            <v>I1314</v>
          </cell>
          <cell r="C4717" t="str">
            <v>Servicio De Bombeo</v>
          </cell>
          <cell r="D4717" t="str">
            <v>m3</v>
          </cell>
          <cell r="E4717">
            <v>0.1</v>
          </cell>
          <cell r="F4717">
            <v>280</v>
          </cell>
          <cell r="G4717">
            <v>28</v>
          </cell>
          <cell r="H4717">
            <v>44044</v>
          </cell>
        </row>
        <row r="4718">
          <cell r="B4718" t="str">
            <v>I1315</v>
          </cell>
          <cell r="C4718" t="str">
            <v>Traslado De Bomba</v>
          </cell>
          <cell r="D4718" t="str">
            <v>u</v>
          </cell>
          <cell r="E4718">
            <v>2.5000000000000001E-3</v>
          </cell>
          <cell r="F4718">
            <v>28000</v>
          </cell>
          <cell r="G4718">
            <v>70</v>
          </cell>
          <cell r="H4718">
            <v>44044</v>
          </cell>
        </row>
        <row r="4719">
          <cell r="B4719" t="str">
            <v>I1037</v>
          </cell>
          <cell r="C4719" t="str">
            <v>Malla 15X15 6Mm. (6X2.15Mts.) Q84</v>
          </cell>
          <cell r="D4719" t="str">
            <v>u</v>
          </cell>
          <cell r="E4719">
            <v>8.5271317829457377E-2</v>
          </cell>
          <cell r="F4719">
            <v>2056.4050000000002</v>
          </cell>
          <cell r="G4719">
            <v>175.35236434108532</v>
          </cell>
          <cell r="H4719">
            <v>44044</v>
          </cell>
        </row>
        <row r="4720">
          <cell r="B4720" t="str">
            <v>I1017</v>
          </cell>
          <cell r="C4720" t="str">
            <v>Oficial Hormigon</v>
          </cell>
          <cell r="D4720" t="str">
            <v>hs</v>
          </cell>
          <cell r="E4720">
            <v>1</v>
          </cell>
          <cell r="F4720">
            <v>641.71653518961034</v>
          </cell>
          <cell r="G4720">
            <v>641.71653518961034</v>
          </cell>
          <cell r="H4720">
            <v>44044</v>
          </cell>
        </row>
        <row r="4721">
          <cell r="B4721" t="str">
            <v>I1018</v>
          </cell>
          <cell r="C4721" t="str">
            <v>Ayudante Hormigon</v>
          </cell>
          <cell r="D4721" t="str">
            <v>hs</v>
          </cell>
          <cell r="E4721">
            <v>1</v>
          </cell>
          <cell r="F4721">
            <v>562.29668970389594</v>
          </cell>
          <cell r="G4721">
            <v>562.29668970389594</v>
          </cell>
          <cell r="H4721">
            <v>44044</v>
          </cell>
        </row>
        <row r="4722">
          <cell r="B4722" t="str">
            <v>I1323</v>
          </cell>
          <cell r="C4722" t="str">
            <v>Piso De Hormigón Alisado Llaneado Mecánico (Subcontrato)</v>
          </cell>
          <cell r="D4722" t="str">
            <v>m2</v>
          </cell>
          <cell r="E4722">
            <v>1</v>
          </cell>
          <cell r="F4722">
            <v>950.41322314049592</v>
          </cell>
          <cell r="G4722">
            <v>950.41322314049592</v>
          </cell>
          <cell r="H4722">
            <v>44044</v>
          </cell>
        </row>
        <row r="4723">
          <cell r="B4723" t="str">
            <v>T1522</v>
          </cell>
          <cell r="C4723" t="str">
            <v>Relleno Y Compactación Con Suelo Seleccionado Con Compactador Manual</v>
          </cell>
          <cell r="D4723" t="str">
            <v>m3</v>
          </cell>
          <cell r="E4723">
            <v>0.2</v>
          </cell>
          <cell r="F4723">
            <v>1601.0694715436834</v>
          </cell>
          <cell r="G4723">
            <v>320.21389430873671</v>
          </cell>
          <cell r="H4723">
            <v>44044</v>
          </cell>
        </row>
        <row r="4724">
          <cell r="B4724" t="str">
            <v>I1001</v>
          </cell>
          <cell r="C4724" t="str">
            <v>Cemento Portland X 50 Kg</v>
          </cell>
          <cell r="D4724" t="str">
            <v>kg</v>
          </cell>
          <cell r="E4724">
            <v>25</v>
          </cell>
          <cell r="F4724">
            <v>10.3306</v>
          </cell>
          <cell r="G4724">
            <v>258.26499999999999</v>
          </cell>
          <cell r="H4724">
            <v>44044</v>
          </cell>
        </row>
        <row r="4726">
          <cell r="A4726" t="str">
            <v>T1785</v>
          </cell>
          <cell r="C4726" t="str">
            <v>Pavimento De Hormigón  De 15 Cm C/Malla Sima Fe 8 Mm 15 X 15 Cm. Incluye Base De Suelo Cemento Y Terminación De Pavimento Asfáltico (En Caliente).</v>
          </cell>
          <cell r="D4726" t="str">
            <v>m2</v>
          </cell>
          <cell r="G4726">
            <v>4403.9370455267999</v>
          </cell>
          <cell r="H4726">
            <v>44020.883506944447</v>
          </cell>
          <cell r="I4726" t="str">
            <v>11 PISOS</v>
          </cell>
        </row>
        <row r="4727">
          <cell r="B4727" t="str">
            <v>T1784</v>
          </cell>
          <cell r="C4727" t="str">
            <v>Pavimento De Hormigón Peinado De 10 Cm C/Malla Sima Fe 6 Mm 15 X 15 Cm. Incluye Base De Suelo Cemento.</v>
          </cell>
          <cell r="D4727" t="str">
            <v>m2</v>
          </cell>
          <cell r="E4727">
            <v>1</v>
          </cell>
          <cell r="F4727">
            <v>3701.4577066838242</v>
          </cell>
          <cell r="G4727">
            <v>3701.4577066838242</v>
          </cell>
          <cell r="H4727">
            <v>44044</v>
          </cell>
        </row>
        <row r="4728">
          <cell r="B4728" t="str">
            <v>I1912</v>
          </cell>
          <cell r="C4728" t="str">
            <v>Terminación De Asfalto En Caliente</v>
          </cell>
          <cell r="D4728" t="str">
            <v>m2</v>
          </cell>
          <cell r="E4728">
            <v>1</v>
          </cell>
          <cell r="F4728">
            <v>702.47933884297527</v>
          </cell>
          <cell r="G4728">
            <v>702.47933884297527</v>
          </cell>
          <cell r="H4728">
            <v>44020.883506944447</v>
          </cell>
        </row>
        <row r="4730">
          <cell r="A4730" t="str">
            <v>T1786</v>
          </cell>
          <cell r="C4730" t="str">
            <v>Cerramiento Con U Glass</v>
          </cell>
          <cell r="D4730" t="str">
            <v>m2</v>
          </cell>
          <cell r="E4730">
            <v>15</v>
          </cell>
          <cell r="G4730">
            <v>19016.900000000001</v>
          </cell>
          <cell r="H4730">
            <v>43992.491076388891</v>
          </cell>
          <cell r="I4730" t="str">
            <v>06 MAMPOSTERÍA, Y OTROS CERRAMIENTOS</v>
          </cell>
        </row>
        <row r="4731">
          <cell r="B4731" t="str">
            <v>I1913</v>
          </cell>
          <cell r="C4731" t="str">
            <v xml:space="preserve">Cerramiento Autoportante De Vidrio Con Forma De Perfil "U" </v>
          </cell>
          <cell r="D4731" t="str">
            <v>m2</v>
          </cell>
          <cell r="E4731">
            <v>1</v>
          </cell>
          <cell r="F4731">
            <v>19016.900000000001</v>
          </cell>
          <cell r="G4731">
            <v>19016.900000000001</v>
          </cell>
          <cell r="H4731">
            <v>43992.491076388891</v>
          </cell>
        </row>
        <row r="4733">
          <cell r="A4733" t="str">
            <v>T1787</v>
          </cell>
          <cell r="C4733" t="str">
            <v xml:space="preserve">Puerta Pch1 - Pivotante De Eje Vertical (A) 1,35 Y (H) 2,10 Mts  </v>
          </cell>
          <cell r="D4733" t="str">
            <v>u</v>
          </cell>
          <cell r="G4733">
            <v>74273.556226210902</v>
          </cell>
          <cell r="H4733">
            <v>43992.491076388891</v>
          </cell>
          <cell r="I4733" t="str">
            <v>17 CARPINTERÍA METÁLICA Y DE PVC</v>
          </cell>
        </row>
        <row r="4734">
          <cell r="B4734" t="str">
            <v>I1914</v>
          </cell>
          <cell r="C4734" t="str">
            <v xml:space="preserve">Puerta Pch1 - Pivotante De Eje Vertical (A) 1,35 Y (H) 2,10 Mts  </v>
          </cell>
          <cell r="D4734" t="str">
            <v>u</v>
          </cell>
          <cell r="E4734">
            <v>1</v>
          </cell>
          <cell r="F4734">
            <v>63745.5</v>
          </cell>
          <cell r="G4734">
            <v>63745.5</v>
          </cell>
          <cell r="H4734">
            <v>43992.491076388891</v>
          </cell>
        </row>
        <row r="4735">
          <cell r="B4735" t="str">
            <v>T1738</v>
          </cell>
          <cell r="C4735" t="str">
            <v>Colocación De Carpintería (Mo)</v>
          </cell>
          <cell r="D4735" t="str">
            <v>m2</v>
          </cell>
          <cell r="E4735">
            <v>3.2550000000000003</v>
          </cell>
          <cell r="F4735">
            <v>3234.4258759480513</v>
          </cell>
          <cell r="G4735">
            <v>10528.056226210909</v>
          </cell>
          <cell r="H4735">
            <v>44044</v>
          </cell>
        </row>
        <row r="4737">
          <cell r="A4737" t="str">
            <v>T1788</v>
          </cell>
          <cell r="C4737" t="str">
            <v xml:space="preserve">Puerta Pch2 - De Abrir De Dos Hojas (A) 1,50 Y (H) 2,10 Mts  </v>
          </cell>
          <cell r="D4737" t="str">
            <v>u</v>
          </cell>
          <cell r="G4737">
            <v>93316.941509236363</v>
          </cell>
          <cell r="H4737">
            <v>43992.491076388891</v>
          </cell>
          <cell r="I4737" t="str">
            <v>17 CARPINTERÍA METÁLICA Y DE PVC</v>
          </cell>
        </row>
        <row r="4738">
          <cell r="B4738" t="str">
            <v>I1915</v>
          </cell>
          <cell r="C4738" t="str">
            <v xml:space="preserve">Puerta Pch2 - De Abrir De Dos Hojas (A) 1,50 Y (H) 2,10 Mts  </v>
          </cell>
          <cell r="D4738" t="str">
            <v>u</v>
          </cell>
          <cell r="E4738">
            <v>1</v>
          </cell>
          <cell r="F4738">
            <v>83128.5</v>
          </cell>
          <cell r="G4738">
            <v>83128.5</v>
          </cell>
          <cell r="H4738">
            <v>43992.491076388891</v>
          </cell>
        </row>
        <row r="4739">
          <cell r="B4739" t="str">
            <v>T1738</v>
          </cell>
          <cell r="C4739" t="str">
            <v>Colocación De Carpintería (Mo)</v>
          </cell>
          <cell r="D4739" t="str">
            <v>m2</v>
          </cell>
          <cell r="E4739">
            <v>3.1500000000000004</v>
          </cell>
          <cell r="F4739">
            <v>3234.4258759480513</v>
          </cell>
          <cell r="G4739">
            <v>10188.441509236363</v>
          </cell>
          <cell r="H4739">
            <v>44044</v>
          </cell>
        </row>
        <row r="4741">
          <cell r="A4741" t="str">
            <v>T1789</v>
          </cell>
          <cell r="C4741" t="str">
            <v xml:space="preserve">Puerta Pch3 - De Abrir De Dos Hojas (A) 1,50 Y (H) 2,10 Mts  </v>
          </cell>
          <cell r="D4741" t="str">
            <v>u</v>
          </cell>
          <cell r="G4741">
            <v>66838.671509236359</v>
          </cell>
          <cell r="H4741">
            <v>43992.491076388891</v>
          </cell>
          <cell r="I4741" t="str">
            <v>17 CARPINTERÍA METÁLICA Y DE PVC</v>
          </cell>
        </row>
        <row r="4742">
          <cell r="B4742" t="str">
            <v>I1916</v>
          </cell>
          <cell r="C4742" t="str">
            <v xml:space="preserve">Puerta Pch3 - De Abrir De Dos Hojas (A) 1,50 Y (H) 2,10 Mts  </v>
          </cell>
          <cell r="D4742" t="str">
            <v>u</v>
          </cell>
          <cell r="E4742">
            <v>1</v>
          </cell>
          <cell r="F4742">
            <v>56650.229999999996</v>
          </cell>
          <cell r="G4742">
            <v>56650.229999999996</v>
          </cell>
          <cell r="H4742">
            <v>43992.491076388891</v>
          </cell>
        </row>
        <row r="4743">
          <cell r="B4743" t="str">
            <v>T1738</v>
          </cell>
          <cell r="C4743" t="str">
            <v>Colocación De Carpintería (Mo)</v>
          </cell>
          <cell r="D4743" t="str">
            <v>m2</v>
          </cell>
          <cell r="E4743">
            <v>3.1500000000000004</v>
          </cell>
          <cell r="F4743">
            <v>3234.4258759480513</v>
          </cell>
          <cell r="G4743">
            <v>10188.441509236363</v>
          </cell>
          <cell r="H4743">
            <v>44044</v>
          </cell>
        </row>
        <row r="4745">
          <cell r="A4745" t="str">
            <v>T1790</v>
          </cell>
          <cell r="C4745" t="str">
            <v xml:space="preserve">Puerta Pch4 - De Abrir (A) 1,15 Y (H) 2,10 Mts  </v>
          </cell>
          <cell r="D4745" t="str">
            <v>u</v>
          </cell>
          <cell r="G4745">
            <v>58625.310990414546</v>
          </cell>
          <cell r="H4745">
            <v>43992.491076388891</v>
          </cell>
          <cell r="I4745" t="str">
            <v>17 CARPINTERÍA METÁLICA Y DE PVC</v>
          </cell>
        </row>
        <row r="4746">
          <cell r="B4746" t="str">
            <v>I1917</v>
          </cell>
          <cell r="C4746" t="str">
            <v xml:space="preserve">Puerta Pch4 - De Abrir (A) 1,15 Y (H) 2,10 Mts  </v>
          </cell>
          <cell r="D4746" t="str">
            <v>u</v>
          </cell>
          <cell r="E4746">
            <v>1</v>
          </cell>
          <cell r="F4746">
            <v>50814.172500000001</v>
          </cell>
          <cell r="G4746">
            <v>50814.172500000001</v>
          </cell>
          <cell r="H4746">
            <v>43992.491076388891</v>
          </cell>
        </row>
        <row r="4747">
          <cell r="B4747" t="str">
            <v>T1738</v>
          </cell>
          <cell r="C4747" t="str">
            <v>Colocación De Carpintería (Mo)</v>
          </cell>
          <cell r="D4747" t="str">
            <v>m2</v>
          </cell>
          <cell r="E4747">
            <v>2.415</v>
          </cell>
          <cell r="F4747">
            <v>3234.4258759480513</v>
          </cell>
          <cell r="G4747">
            <v>7811.1384904145443</v>
          </cell>
          <cell r="H4747">
            <v>44044</v>
          </cell>
        </row>
        <row r="4749">
          <cell r="A4749" t="str">
            <v>T1791</v>
          </cell>
          <cell r="C4749" t="str">
            <v xml:space="preserve">Puerta Pch5 - De Abrir (A) 0,90 Y (H) 2,10 Mts  </v>
          </cell>
          <cell r="D4749" t="str">
            <v>u</v>
          </cell>
          <cell r="G4749">
            <v>34702.989905541814</v>
          </cell>
          <cell r="H4749">
            <v>43992.491076388891</v>
          </cell>
          <cell r="I4749" t="str">
            <v>17 CARPINTERÍA METÁLICA Y DE PVC</v>
          </cell>
        </row>
        <row r="4750">
          <cell r="B4750" t="str">
            <v>I1918</v>
          </cell>
          <cell r="C4750" t="str">
            <v xml:space="preserve">Puerta Pch5 - De Abrir (A) 0,90 Y (H) 2,10 Mts  </v>
          </cell>
          <cell r="D4750" t="str">
            <v>u</v>
          </cell>
          <cell r="E4750">
            <v>1</v>
          </cell>
          <cell r="F4750">
            <v>28589.924999999999</v>
          </cell>
          <cell r="G4750">
            <v>28589.924999999999</v>
          </cell>
          <cell r="H4750">
            <v>43992.491076388891</v>
          </cell>
        </row>
        <row r="4751">
          <cell r="B4751" t="str">
            <v>T1738</v>
          </cell>
          <cell r="C4751" t="str">
            <v>Colocación De Carpintería (Mo)</v>
          </cell>
          <cell r="D4751" t="str">
            <v>m2</v>
          </cell>
          <cell r="E4751">
            <v>1.8900000000000001</v>
          </cell>
          <cell r="F4751">
            <v>3234.4258759480513</v>
          </cell>
          <cell r="G4751">
            <v>6113.0649055418171</v>
          </cell>
          <cell r="H4751">
            <v>44044</v>
          </cell>
        </row>
        <row r="4753">
          <cell r="A4753" t="str">
            <v>T1792</v>
          </cell>
          <cell r="C4753" t="str">
            <v xml:space="preserve">Puerta Pch6 - De Abrir (A) 0,90 Y (H) 2,10 Mts  </v>
          </cell>
          <cell r="D4753" t="str">
            <v>u</v>
          </cell>
          <cell r="G4753">
            <v>47465.739905541814</v>
          </cell>
          <cell r="H4753">
            <v>43992.491076388891</v>
          </cell>
          <cell r="I4753" t="str">
            <v>17 CARPINTERÍA METÁLICA Y DE PVC</v>
          </cell>
        </row>
        <row r="4754">
          <cell r="B4754" t="str">
            <v>I1919</v>
          </cell>
          <cell r="C4754" t="str">
            <v xml:space="preserve">Puerta Pch6 - De Abrir (A) 0,90 Y (H) 2,10 Mts  </v>
          </cell>
          <cell r="D4754" t="str">
            <v>u</v>
          </cell>
          <cell r="E4754">
            <v>1</v>
          </cell>
          <cell r="F4754">
            <v>41352.674999999996</v>
          </cell>
          <cell r="G4754">
            <v>41352.674999999996</v>
          </cell>
          <cell r="H4754">
            <v>43992.491076388891</v>
          </cell>
        </row>
        <row r="4755">
          <cell r="B4755" t="str">
            <v>T1738</v>
          </cell>
          <cell r="C4755" t="str">
            <v>Colocación De Carpintería (Mo)</v>
          </cell>
          <cell r="D4755" t="str">
            <v>m2</v>
          </cell>
          <cell r="E4755">
            <v>1.8900000000000001</v>
          </cell>
          <cell r="F4755">
            <v>3234.4258759480513</v>
          </cell>
          <cell r="G4755">
            <v>6113.0649055418171</v>
          </cell>
          <cell r="H4755">
            <v>44044</v>
          </cell>
        </row>
        <row r="4757">
          <cell r="A4757" t="str">
            <v>T1793</v>
          </cell>
          <cell r="C4757" t="str">
            <v xml:space="preserve">Puerta Pch7 - De Abrir (A) 0,75 Y (H) 2,10 Mts  </v>
          </cell>
          <cell r="D4757" t="str">
            <v>u</v>
          </cell>
          <cell r="G4757">
            <v>34871.69575461818</v>
          </cell>
          <cell r="H4757">
            <v>43992.491076388891</v>
          </cell>
          <cell r="I4757" t="str">
            <v>17 CARPINTERÍA METÁLICA Y DE PVC</v>
          </cell>
        </row>
        <row r="4758">
          <cell r="B4758" t="str">
            <v>I1920</v>
          </cell>
          <cell r="C4758" t="str">
            <v xml:space="preserve">Puerta Pch7 - De Abrir (A) 0,75 Y (H) 2,10 Mts  </v>
          </cell>
          <cell r="D4758" t="str">
            <v>u</v>
          </cell>
          <cell r="E4758">
            <v>1</v>
          </cell>
          <cell r="F4758">
            <v>29777.475000000002</v>
          </cell>
          <cell r="G4758">
            <v>29777.475000000002</v>
          </cell>
          <cell r="H4758">
            <v>43992.491076388891</v>
          </cell>
        </row>
        <row r="4759">
          <cell r="B4759" t="str">
            <v>T1738</v>
          </cell>
          <cell r="C4759" t="str">
            <v>Colocación De Carpintería (Mo)</v>
          </cell>
          <cell r="D4759" t="str">
            <v>m2</v>
          </cell>
          <cell r="E4759">
            <v>1.5750000000000002</v>
          </cell>
          <cell r="F4759">
            <v>3234.4258759480513</v>
          </cell>
          <cell r="G4759">
            <v>5094.2207546181817</v>
          </cell>
          <cell r="H4759">
            <v>44044</v>
          </cell>
        </row>
        <row r="4761">
          <cell r="A4761" t="str">
            <v>T1794</v>
          </cell>
          <cell r="C4761" t="str">
            <v xml:space="preserve">Puerta Pch8 - De Abrir De Dos Hojas (A) 1,50 Y (H) 2,10 Mts  </v>
          </cell>
          <cell r="D4761" t="str">
            <v>u</v>
          </cell>
          <cell r="G4761">
            <v>66289.941509236363</v>
          </cell>
          <cell r="H4761">
            <v>43992.491076388891</v>
          </cell>
          <cell r="I4761" t="str">
            <v>17 CARPINTERÍA METÁLICA Y DE PVC</v>
          </cell>
        </row>
        <row r="4762">
          <cell r="B4762" t="str">
            <v>I1921</v>
          </cell>
          <cell r="C4762" t="str">
            <v xml:space="preserve">Puerta Pch8 - De Abrir De Dos Hojas (A) 1,50 Y (H) 2,10 Mts  </v>
          </cell>
          <cell r="D4762" t="str">
            <v>u</v>
          </cell>
          <cell r="E4762">
            <v>1</v>
          </cell>
          <cell r="F4762">
            <v>56101.5</v>
          </cell>
          <cell r="G4762">
            <v>56101.5</v>
          </cell>
          <cell r="H4762">
            <v>43992.491076388891</v>
          </cell>
        </row>
        <row r="4763">
          <cell r="B4763" t="str">
            <v>T1738</v>
          </cell>
          <cell r="C4763" t="str">
            <v>Colocación De Carpintería (Mo)</v>
          </cell>
          <cell r="D4763" t="str">
            <v>m2</v>
          </cell>
          <cell r="E4763">
            <v>3.1500000000000004</v>
          </cell>
          <cell r="F4763">
            <v>3234.4258759480513</v>
          </cell>
          <cell r="G4763">
            <v>10188.441509236363</v>
          </cell>
          <cell r="H4763">
            <v>44044</v>
          </cell>
        </row>
        <row r="4765">
          <cell r="A4765" t="str">
            <v>T1795</v>
          </cell>
          <cell r="C4765" t="str">
            <v xml:space="preserve">Puerta Pm1 - De Abrir (A) 0,90 Y (H) 2,10 Mts  </v>
          </cell>
          <cell r="D4765" t="str">
            <v>u</v>
          </cell>
          <cell r="G4765">
            <v>16178.033062233766</v>
          </cell>
          <cell r="H4765">
            <v>43992.491076388891</v>
          </cell>
          <cell r="I4765" t="str">
            <v>17 CARPINTERÍA METÁLICA Y DE PVC</v>
          </cell>
        </row>
        <row r="4766">
          <cell r="B4766" t="str">
            <v>I1922</v>
          </cell>
          <cell r="C4766" t="str">
            <v xml:space="preserve">Puerta Pm1 - De Abrir (A) 0,90 Y (H) 2,10 Mts  </v>
          </cell>
          <cell r="D4766" t="str">
            <v>u</v>
          </cell>
          <cell r="E4766">
            <v>1</v>
          </cell>
          <cell r="F4766">
            <v>11208</v>
          </cell>
          <cell r="G4766">
            <v>11208</v>
          </cell>
          <cell r="H4766">
            <v>43992.491076388891</v>
          </cell>
        </row>
        <row r="4767">
          <cell r="B4767" t="str">
            <v>I1934</v>
          </cell>
          <cell r="C4767" t="str">
            <v xml:space="preserve">Recargo Por Cerradura Kallay 503 Frente Platil </v>
          </cell>
          <cell r="D4767" t="str">
            <v>juego</v>
          </cell>
          <cell r="E4767">
            <v>1</v>
          </cell>
          <cell r="F4767">
            <v>690</v>
          </cell>
          <cell r="G4767">
            <v>690</v>
          </cell>
          <cell r="H4767">
            <v>43992.491076388891</v>
          </cell>
        </row>
        <row r="4768">
          <cell r="B4768" t="str">
            <v>I1935</v>
          </cell>
          <cell r="C4768" t="str">
            <v>Juego De Picaportes Tipo Sanatorio Pesados Bronce</v>
          </cell>
          <cell r="D4768" t="str">
            <v>juego</v>
          </cell>
          <cell r="E4768">
            <v>1</v>
          </cell>
          <cell r="F4768">
            <v>1270</v>
          </cell>
          <cell r="G4768">
            <v>1270</v>
          </cell>
          <cell r="H4768">
            <v>43992.491076388891</v>
          </cell>
        </row>
        <row r="4769">
          <cell r="B4769" t="str">
            <v>I1004</v>
          </cell>
          <cell r="C4769" t="str">
            <v>Oficial</v>
          </cell>
          <cell r="D4769" t="str">
            <v>hs</v>
          </cell>
          <cell r="E4769">
            <v>3</v>
          </cell>
          <cell r="F4769">
            <v>534.76377932467528</v>
          </cell>
          <cell r="G4769">
            <v>1604.2913379740257</v>
          </cell>
          <cell r="H4769">
            <v>44044</v>
          </cell>
        </row>
        <row r="4770">
          <cell r="B4770" t="str">
            <v>I1005</v>
          </cell>
          <cell r="C4770" t="str">
            <v>Ayudante</v>
          </cell>
          <cell r="D4770" t="str">
            <v>hs</v>
          </cell>
          <cell r="E4770">
            <v>3</v>
          </cell>
          <cell r="F4770">
            <v>468.58057475324659</v>
          </cell>
          <cell r="G4770">
            <v>1405.7417242597398</v>
          </cell>
          <cell r="H4770">
            <v>44044</v>
          </cell>
        </row>
        <row r="4772">
          <cell r="A4772" t="str">
            <v>T1796</v>
          </cell>
          <cell r="C4772" t="str">
            <v xml:space="preserve">Puerta Pm2 - De Abrir (A) 0,80 Y (H) 2,10 Mts  </v>
          </cell>
          <cell r="D4772" t="str">
            <v>u</v>
          </cell>
          <cell r="G4772">
            <v>15509.033062233766</v>
          </cell>
          <cell r="H4772">
            <v>43992.491076388891</v>
          </cell>
          <cell r="I4772" t="str">
            <v>17 CARPINTERÍA METÁLICA Y DE PVC</v>
          </cell>
        </row>
        <row r="4773">
          <cell r="B4773" t="str">
            <v>I1923</v>
          </cell>
          <cell r="C4773" t="str">
            <v xml:space="preserve">Puerta Pm2 - De Abrir (A) 0,80 Y (H) 2,10 Mts  </v>
          </cell>
          <cell r="D4773" t="str">
            <v>u</v>
          </cell>
          <cell r="E4773">
            <v>1</v>
          </cell>
          <cell r="F4773">
            <v>10539</v>
          </cell>
          <cell r="G4773">
            <v>10539</v>
          </cell>
          <cell r="H4773">
            <v>43992.491076388891</v>
          </cell>
        </row>
        <row r="4774">
          <cell r="B4774" t="str">
            <v>I1934</v>
          </cell>
          <cell r="C4774" t="str">
            <v xml:space="preserve">Recargo Por Cerradura Kallay 503 Frente Platil </v>
          </cell>
          <cell r="D4774" t="str">
            <v>juego</v>
          </cell>
          <cell r="E4774">
            <v>1</v>
          </cell>
          <cell r="F4774">
            <v>690</v>
          </cell>
          <cell r="G4774">
            <v>690</v>
          </cell>
          <cell r="H4774">
            <v>43992.491076388891</v>
          </cell>
        </row>
        <row r="4775">
          <cell r="B4775" t="str">
            <v>I1935</v>
          </cell>
          <cell r="C4775" t="str">
            <v>Juego De Picaportes Tipo Sanatorio Pesados Bronce</v>
          </cell>
          <cell r="D4775" t="str">
            <v>juego</v>
          </cell>
          <cell r="E4775">
            <v>1</v>
          </cell>
          <cell r="F4775">
            <v>1270</v>
          </cell>
          <cell r="G4775">
            <v>1270</v>
          </cell>
          <cell r="H4775">
            <v>43992.491076388891</v>
          </cell>
        </row>
        <row r="4776">
          <cell r="B4776" t="str">
            <v>I1004</v>
          </cell>
          <cell r="C4776" t="str">
            <v>Oficial</v>
          </cell>
          <cell r="D4776" t="str">
            <v>hs</v>
          </cell>
          <cell r="E4776">
            <v>3</v>
          </cell>
          <cell r="F4776">
            <v>534.76377932467528</v>
          </cell>
          <cell r="G4776">
            <v>1604.2913379740257</v>
          </cell>
          <cell r="H4776">
            <v>44044</v>
          </cell>
        </row>
        <row r="4777">
          <cell r="B4777" t="str">
            <v>I1005</v>
          </cell>
          <cell r="C4777" t="str">
            <v>Ayudante</v>
          </cell>
          <cell r="D4777" t="str">
            <v>hs</v>
          </cell>
          <cell r="E4777">
            <v>3</v>
          </cell>
          <cell r="F4777">
            <v>468.58057475324659</v>
          </cell>
          <cell r="G4777">
            <v>1405.7417242597398</v>
          </cell>
          <cell r="H4777">
            <v>44044</v>
          </cell>
        </row>
        <row r="4779">
          <cell r="A4779" t="str">
            <v>T1797</v>
          </cell>
          <cell r="C4779" t="str">
            <v xml:space="preserve">Puerta Pm3 - De Abrir (A) 0,70 Y (H) 2,10 Mts  </v>
          </cell>
          <cell r="D4779" t="str">
            <v>u</v>
          </cell>
          <cell r="G4779">
            <v>15468.033062233766</v>
          </cell>
          <cell r="H4779">
            <v>43992.491076388891</v>
          </cell>
          <cell r="I4779" t="str">
            <v>17 CARPINTERÍA METÁLICA Y DE PVC</v>
          </cell>
        </row>
        <row r="4780">
          <cell r="B4780" t="str">
            <v>I1924</v>
          </cell>
          <cell r="C4780" t="str">
            <v xml:space="preserve">Puerta Pm3 - De Abrir (A) 0,70 Y (H) 2,10 Mts  </v>
          </cell>
          <cell r="D4780" t="str">
            <v>u</v>
          </cell>
          <cell r="E4780">
            <v>1</v>
          </cell>
          <cell r="F4780">
            <v>10498</v>
          </cell>
          <cell r="G4780">
            <v>10498</v>
          </cell>
          <cell r="H4780">
            <v>43992.491076388891</v>
          </cell>
        </row>
        <row r="4781">
          <cell r="B4781" t="str">
            <v>I1934</v>
          </cell>
          <cell r="C4781" t="str">
            <v xml:space="preserve">Recargo Por Cerradura Kallay 503 Frente Platil </v>
          </cell>
          <cell r="D4781" t="str">
            <v>juego</v>
          </cell>
          <cell r="E4781">
            <v>1</v>
          </cell>
          <cell r="F4781">
            <v>690</v>
          </cell>
          <cell r="G4781">
            <v>690</v>
          </cell>
          <cell r="H4781">
            <v>43992.491076388891</v>
          </cell>
        </row>
        <row r="4782">
          <cell r="B4782" t="str">
            <v>I1935</v>
          </cell>
          <cell r="C4782" t="str">
            <v>Juego De Picaportes Tipo Sanatorio Pesados Bronce</v>
          </cell>
          <cell r="D4782" t="str">
            <v>juego</v>
          </cell>
          <cell r="E4782">
            <v>1</v>
          </cell>
          <cell r="F4782">
            <v>1270</v>
          </cell>
          <cell r="G4782">
            <v>1270</v>
          </cell>
          <cell r="H4782">
            <v>43992.491076388891</v>
          </cell>
        </row>
        <row r="4783">
          <cell r="B4783" t="str">
            <v>I1004</v>
          </cell>
          <cell r="C4783" t="str">
            <v>Oficial</v>
          </cell>
          <cell r="D4783" t="str">
            <v>hs</v>
          </cell>
          <cell r="E4783">
            <v>3</v>
          </cell>
          <cell r="F4783">
            <v>534.76377932467528</v>
          </cell>
          <cell r="G4783">
            <v>1604.2913379740257</v>
          </cell>
          <cell r="H4783">
            <v>44044</v>
          </cell>
        </row>
        <row r="4784">
          <cell r="B4784" t="str">
            <v>I1005</v>
          </cell>
          <cell r="C4784" t="str">
            <v>Ayudante</v>
          </cell>
          <cell r="D4784" t="str">
            <v>hs</v>
          </cell>
          <cell r="E4784">
            <v>3</v>
          </cell>
          <cell r="F4784">
            <v>468.58057475324659</v>
          </cell>
          <cell r="G4784">
            <v>1405.7417242597398</v>
          </cell>
          <cell r="H4784">
            <v>44044</v>
          </cell>
        </row>
        <row r="4786">
          <cell r="A4786" t="str">
            <v>T1798</v>
          </cell>
          <cell r="C4786" t="str">
            <v xml:space="preserve">Puerta Pm4 -  Corrediza De (A) 0,70 Y (H) 2,10 Mts  </v>
          </cell>
          <cell r="D4786" t="str">
            <v>u</v>
          </cell>
          <cell r="G4786">
            <v>19100.033062233768</v>
          </cell>
          <cell r="H4786">
            <v>43992.491076388891</v>
          </cell>
          <cell r="I4786" t="str">
            <v>17 CARPINTERÍA METÁLICA Y DE PVC</v>
          </cell>
        </row>
        <row r="4787">
          <cell r="B4787" t="str">
            <v>I1925</v>
          </cell>
          <cell r="C4787" t="str">
            <v xml:space="preserve">Puerta Pm4 -  Corrediza De (A) 0,70 Y (H) 2,10 Mts  </v>
          </cell>
          <cell r="D4787" t="str">
            <v>u</v>
          </cell>
          <cell r="E4787">
            <v>1</v>
          </cell>
          <cell r="F4787">
            <v>14130</v>
          </cell>
          <cell r="G4787">
            <v>14130</v>
          </cell>
          <cell r="H4787">
            <v>43992.491076388891</v>
          </cell>
        </row>
        <row r="4788">
          <cell r="B4788" t="str">
            <v>I1934</v>
          </cell>
          <cell r="C4788" t="str">
            <v xml:space="preserve">Recargo Por Cerradura Kallay 503 Frente Platil </v>
          </cell>
          <cell r="D4788" t="str">
            <v>juego</v>
          </cell>
          <cell r="E4788">
            <v>1</v>
          </cell>
          <cell r="F4788">
            <v>690</v>
          </cell>
          <cell r="G4788">
            <v>690</v>
          </cell>
          <cell r="H4788">
            <v>43992.491076388891</v>
          </cell>
        </row>
        <row r="4789">
          <cell r="B4789" t="str">
            <v>I1935</v>
          </cell>
          <cell r="C4789" t="str">
            <v>Juego De Picaportes Tipo Sanatorio Pesados Bronce</v>
          </cell>
          <cell r="D4789" t="str">
            <v>juego</v>
          </cell>
          <cell r="E4789">
            <v>1</v>
          </cell>
          <cell r="F4789">
            <v>1270</v>
          </cell>
          <cell r="G4789">
            <v>1270</v>
          </cell>
          <cell r="H4789">
            <v>43992.491076388891</v>
          </cell>
        </row>
        <row r="4790">
          <cell r="B4790" t="str">
            <v>I1004</v>
          </cell>
          <cell r="C4790" t="str">
            <v>Oficial</v>
          </cell>
          <cell r="D4790" t="str">
            <v>hs</v>
          </cell>
          <cell r="E4790">
            <v>3</v>
          </cell>
          <cell r="F4790">
            <v>534.76377932467528</v>
          </cell>
          <cell r="G4790">
            <v>1604.2913379740257</v>
          </cell>
          <cell r="H4790">
            <v>44044</v>
          </cell>
        </row>
        <row r="4791">
          <cell r="B4791" t="str">
            <v>I1005</v>
          </cell>
          <cell r="C4791" t="str">
            <v>Ayudante</v>
          </cell>
          <cell r="D4791" t="str">
            <v>hs</v>
          </cell>
          <cell r="E4791">
            <v>3</v>
          </cell>
          <cell r="F4791">
            <v>468.58057475324659</v>
          </cell>
          <cell r="G4791">
            <v>1405.7417242597398</v>
          </cell>
          <cell r="H4791">
            <v>44044</v>
          </cell>
        </row>
        <row r="4793">
          <cell r="A4793" t="str">
            <v>T1799</v>
          </cell>
          <cell r="C4793" t="str">
            <v>Portón Corredizo Pc - Estacionamiento - H: 2,00 Mts</v>
          </cell>
          <cell r="D4793" t="str">
            <v>m2</v>
          </cell>
          <cell r="G4793">
            <v>11210.383375948051</v>
          </cell>
          <cell r="H4793">
            <v>44044</v>
          </cell>
          <cell r="I4793" t="str">
            <v>17 CARPINTERÍA METÁLICA Y DE PVC</v>
          </cell>
        </row>
        <row r="4794">
          <cell r="B4794" t="str">
            <v>T1738</v>
          </cell>
          <cell r="C4794" t="str">
            <v>Colocación De Carpintería (Mo)</v>
          </cell>
          <cell r="D4794" t="str">
            <v>m2</v>
          </cell>
          <cell r="E4794">
            <v>1</v>
          </cell>
          <cell r="F4794">
            <v>3234.4258759480513</v>
          </cell>
          <cell r="G4794">
            <v>3234.4258759480513</v>
          </cell>
          <cell r="H4794">
            <v>44044</v>
          </cell>
        </row>
        <row r="4795">
          <cell r="B4795" t="str">
            <v>I1856</v>
          </cell>
          <cell r="C4795" t="str">
            <v>Perfil L 1 X 1/8" X 6 Mts (1,19 Kg/Ml)</v>
          </cell>
          <cell r="D4795" t="str">
            <v>kg</v>
          </cell>
          <cell r="E4795">
            <v>30</v>
          </cell>
          <cell r="F4795">
            <v>96.0715</v>
          </cell>
          <cell r="G4795">
            <v>2882.145</v>
          </cell>
          <cell r="H4795">
            <v>44044</v>
          </cell>
        </row>
        <row r="4796">
          <cell r="B4796" t="str">
            <v>I1507</v>
          </cell>
          <cell r="C4796" t="str">
            <v>Fabricación De Estructuras Metálicas En Taller Pintado</v>
          </cell>
          <cell r="D4796" t="str">
            <v>kg</v>
          </cell>
          <cell r="E4796">
            <v>30</v>
          </cell>
          <cell r="F4796">
            <v>169.79375000000002</v>
          </cell>
          <cell r="G4796">
            <v>5093.8125000000009</v>
          </cell>
          <cell r="H4796">
            <v>44062</v>
          </cell>
        </row>
        <row r="4798">
          <cell r="A4798" t="str">
            <v>T1800</v>
          </cell>
          <cell r="C4798" t="str">
            <v>Puertas De Reja Pr - Estacionamiento - Pasillo Lateral - H: 2,00 Mts</v>
          </cell>
          <cell r="D4798" t="str">
            <v>m2</v>
          </cell>
          <cell r="G4798">
            <v>11210.383375948051</v>
          </cell>
          <cell r="H4798">
            <v>44044</v>
          </cell>
          <cell r="I4798" t="str">
            <v>17 CARPINTERÍA METÁLICA Y DE PVC</v>
          </cell>
        </row>
        <row r="4799">
          <cell r="B4799" t="str">
            <v>T1738</v>
          </cell>
          <cell r="C4799" t="str">
            <v>Colocación De Carpintería (Mo)</v>
          </cell>
          <cell r="D4799" t="str">
            <v>m2</v>
          </cell>
          <cell r="E4799">
            <v>1</v>
          </cell>
          <cell r="F4799">
            <v>3234.4258759480513</v>
          </cell>
          <cell r="G4799">
            <v>3234.4258759480513</v>
          </cell>
          <cell r="H4799">
            <v>44044</v>
          </cell>
        </row>
        <row r="4800">
          <cell r="B4800" t="str">
            <v>I1856</v>
          </cell>
          <cell r="C4800" t="str">
            <v>Perfil L 1 X 1/8" X 6 Mts (1,19 Kg/Ml)</v>
          </cell>
          <cell r="D4800" t="str">
            <v>kg</v>
          </cell>
          <cell r="E4800">
            <v>30</v>
          </cell>
          <cell r="F4800">
            <v>96.0715</v>
          </cell>
          <cell r="G4800">
            <v>2882.145</v>
          </cell>
          <cell r="H4800">
            <v>44044</v>
          </cell>
        </row>
        <row r="4801">
          <cell r="B4801" t="str">
            <v>I1507</v>
          </cell>
          <cell r="C4801" t="str">
            <v>Fabricación De Estructuras Metálicas En Taller Pintado</v>
          </cell>
          <cell r="D4801" t="str">
            <v>kg</v>
          </cell>
          <cell r="E4801">
            <v>30</v>
          </cell>
          <cell r="F4801">
            <v>169.79375000000002</v>
          </cell>
          <cell r="G4801">
            <v>5093.8125000000009</v>
          </cell>
          <cell r="H4801">
            <v>44062</v>
          </cell>
        </row>
        <row r="4803">
          <cell r="A4803" t="str">
            <v>T1801</v>
          </cell>
          <cell r="C4803" t="str">
            <v>Cerramiento C - Rejas Cerramiento Frente Estacionamiento - H: 2,00 Mts</v>
          </cell>
          <cell r="D4803" t="str">
            <v>m2</v>
          </cell>
          <cell r="G4803">
            <v>11210.383375948051</v>
          </cell>
          <cell r="H4803">
            <v>44044</v>
          </cell>
          <cell r="I4803" t="str">
            <v>17 CARPINTERÍA METÁLICA Y DE PVC</v>
          </cell>
        </row>
        <row r="4804">
          <cell r="B4804" t="str">
            <v>T1738</v>
          </cell>
          <cell r="C4804" t="str">
            <v>Colocación De Carpintería (Mo)</v>
          </cell>
          <cell r="D4804" t="str">
            <v>m2</v>
          </cell>
          <cell r="E4804">
            <v>1</v>
          </cell>
          <cell r="F4804">
            <v>3234.4258759480513</v>
          </cell>
          <cell r="G4804">
            <v>3234.4258759480513</v>
          </cell>
          <cell r="H4804">
            <v>44044</v>
          </cell>
        </row>
        <row r="4805">
          <cell r="B4805" t="str">
            <v>I1856</v>
          </cell>
          <cell r="C4805" t="str">
            <v>Perfil L 1 X 1/8" X 6 Mts (1,19 Kg/Ml)</v>
          </cell>
          <cell r="D4805" t="str">
            <v>kg</v>
          </cell>
          <cell r="E4805">
            <v>30</v>
          </cell>
          <cell r="F4805">
            <v>96.0715</v>
          </cell>
          <cell r="G4805">
            <v>2882.145</v>
          </cell>
          <cell r="H4805">
            <v>44044</v>
          </cell>
        </row>
        <row r="4806">
          <cell r="B4806" t="str">
            <v>I1507</v>
          </cell>
          <cell r="C4806" t="str">
            <v>Fabricación De Estructuras Metálicas En Taller Pintado</v>
          </cell>
          <cell r="D4806" t="str">
            <v>kg</v>
          </cell>
          <cell r="E4806">
            <v>30</v>
          </cell>
          <cell r="F4806">
            <v>169.79375000000002</v>
          </cell>
          <cell r="G4806">
            <v>5093.8125000000009</v>
          </cell>
          <cell r="H4806">
            <v>44062</v>
          </cell>
        </row>
        <row r="4808">
          <cell r="A4808" t="str">
            <v>T1802</v>
          </cell>
          <cell r="C4808" t="str">
            <v>Rejas R - Cerramiento Para Ventanas</v>
          </cell>
          <cell r="D4808" t="str">
            <v>m2</v>
          </cell>
          <cell r="G4808">
            <v>9349.3266259480515</v>
          </cell>
          <cell r="H4808">
            <v>44044</v>
          </cell>
          <cell r="I4808" t="str">
            <v>17 CARPINTERÍA METÁLICA Y DE PVC</v>
          </cell>
        </row>
        <row r="4809">
          <cell r="B4809" t="str">
            <v>T1738</v>
          </cell>
          <cell r="C4809" t="str">
            <v>Colocación De Carpintería (Mo)</v>
          </cell>
          <cell r="D4809" t="str">
            <v>m2</v>
          </cell>
          <cell r="E4809">
            <v>1</v>
          </cell>
          <cell r="F4809">
            <v>3234.4258759480513</v>
          </cell>
          <cell r="G4809">
            <v>3234.4258759480513</v>
          </cell>
          <cell r="H4809">
            <v>44044</v>
          </cell>
        </row>
        <row r="4810">
          <cell r="B4810" t="str">
            <v>I1856</v>
          </cell>
          <cell r="C4810" t="str">
            <v>Perfil L 1 X 1/8" X 6 Mts (1,19 Kg/Ml)</v>
          </cell>
          <cell r="D4810" t="str">
            <v>kg</v>
          </cell>
          <cell r="E4810">
            <v>23</v>
          </cell>
          <cell r="F4810">
            <v>96.0715</v>
          </cell>
          <cell r="G4810">
            <v>2209.6444999999999</v>
          </cell>
          <cell r="H4810">
            <v>44044</v>
          </cell>
        </row>
        <row r="4811">
          <cell r="B4811" t="str">
            <v>I1507</v>
          </cell>
          <cell r="C4811" t="str">
            <v>Fabricación De Estructuras Metálicas En Taller Pintado</v>
          </cell>
          <cell r="D4811" t="str">
            <v>kg</v>
          </cell>
          <cell r="E4811">
            <v>23</v>
          </cell>
          <cell r="F4811">
            <v>169.79375000000002</v>
          </cell>
          <cell r="G4811">
            <v>3905.2562500000004</v>
          </cell>
          <cell r="H4811">
            <v>44062</v>
          </cell>
        </row>
        <row r="4813">
          <cell r="A4813" t="str">
            <v>T1803</v>
          </cell>
          <cell r="C4813" t="str">
            <v>Escalera Tipo Gato Metálica Con Guarda Hombre. Altura A Salvar 3,00 Mts</v>
          </cell>
          <cell r="D4813" t="str">
            <v>u</v>
          </cell>
          <cell r="G4813">
            <v>211625.52301137662</v>
          </cell>
          <cell r="H4813">
            <v>44044</v>
          </cell>
          <cell r="I4813" t="str">
            <v>17 CARPINTERÍA METÁLICA Y DE PVC</v>
          </cell>
        </row>
        <row r="4814">
          <cell r="B4814" t="str">
            <v>T1738</v>
          </cell>
          <cell r="C4814" t="str">
            <v>Colocación De Carpintería (Mo)</v>
          </cell>
          <cell r="D4814" t="str">
            <v>m2</v>
          </cell>
          <cell r="E4814">
            <v>12</v>
          </cell>
          <cell r="F4814">
            <v>3234.4258759480513</v>
          </cell>
          <cell r="G4814">
            <v>38813.110511376617</v>
          </cell>
          <cell r="H4814">
            <v>44044</v>
          </cell>
        </row>
        <row r="4815">
          <cell r="B4815" t="str">
            <v>I1856</v>
          </cell>
          <cell r="C4815" t="str">
            <v>Perfil L 1 X 1/8" X 6 Mts (1,19 Kg/Ml)</v>
          </cell>
          <cell r="D4815" t="str">
            <v>kg</v>
          </cell>
          <cell r="E4815">
            <v>650</v>
          </cell>
          <cell r="F4815">
            <v>96.0715</v>
          </cell>
          <cell r="G4815">
            <v>62446.474999999999</v>
          </cell>
          <cell r="H4815">
            <v>44044</v>
          </cell>
        </row>
        <row r="4816">
          <cell r="B4816" t="str">
            <v>I1507</v>
          </cell>
          <cell r="C4816" t="str">
            <v>Fabricación De Estructuras Metálicas En Taller Pintado</v>
          </cell>
          <cell r="D4816" t="str">
            <v>kg</v>
          </cell>
          <cell r="E4816">
            <v>650</v>
          </cell>
          <cell r="F4816">
            <v>169.79375000000002</v>
          </cell>
          <cell r="G4816">
            <v>110365.93750000001</v>
          </cell>
          <cell r="H4816">
            <v>44062</v>
          </cell>
        </row>
        <row r="4818">
          <cell r="A4818" t="str">
            <v>T1804</v>
          </cell>
          <cell r="C4818" t="str">
            <v>Barandas C/ Pasamanos Dobles Para Rampa Para Discapacitados</v>
          </cell>
          <cell r="D4818" t="str">
            <v>ml</v>
          </cell>
          <cell r="G4818">
            <v>14193.427154077923</v>
          </cell>
          <cell r="H4818">
            <v>44044</v>
          </cell>
          <cell r="I4818" t="str">
            <v>17 CARPINTERÍA METÁLICA Y DE PVC</v>
          </cell>
        </row>
        <row r="4819">
          <cell r="B4819" t="str">
            <v>I2026</v>
          </cell>
          <cell r="C4819" t="str">
            <v>Pasamano De Acero Inoxidable</v>
          </cell>
          <cell r="D4819" t="str">
            <v>ml</v>
          </cell>
          <cell r="E4819">
            <v>4</v>
          </cell>
          <cell r="F4819">
            <v>3297.5207</v>
          </cell>
          <cell r="G4819">
            <v>13190.0828</v>
          </cell>
          <cell r="H4819">
            <v>44044</v>
          </cell>
        </row>
        <row r="4820">
          <cell r="B4820" t="str">
            <v>I1004</v>
          </cell>
          <cell r="C4820" t="str">
            <v>Oficial</v>
          </cell>
          <cell r="D4820" t="str">
            <v>hs</v>
          </cell>
          <cell r="E4820">
            <v>1</v>
          </cell>
          <cell r="F4820">
            <v>534.76377932467528</v>
          </cell>
          <cell r="G4820">
            <v>534.76377932467528</v>
          </cell>
          <cell r="H4820">
            <v>44044</v>
          </cell>
          <cell r="I4820" t="str">
            <v>1 recurso/s, 1 dias, 1 Hs/día = 1 hs</v>
          </cell>
        </row>
        <row r="4821">
          <cell r="B4821" t="str">
            <v>I1005</v>
          </cell>
          <cell r="C4821" t="str">
            <v>Ayudante</v>
          </cell>
          <cell r="D4821" t="str">
            <v>hs</v>
          </cell>
          <cell r="E4821">
            <v>1</v>
          </cell>
          <cell r="F4821">
            <v>468.58057475324659</v>
          </cell>
          <cell r="G4821">
            <v>468.58057475324659</v>
          </cell>
          <cell r="H4821">
            <v>44044</v>
          </cell>
        </row>
        <row r="4823">
          <cell r="A4823" t="str">
            <v>T1805</v>
          </cell>
          <cell r="C4823" t="str">
            <v>Barandas C/ Pasamanos Simple Para Escaleras Externas E Internas</v>
          </cell>
          <cell r="D4823" t="str">
            <v>ml</v>
          </cell>
          <cell r="G4823">
            <v>6804.9943540779223</v>
          </cell>
          <cell r="H4823">
            <v>43996.687650462962</v>
          </cell>
          <cell r="I4823" t="str">
            <v>17 CARPINTERÍA METÁLICA Y DE PVC</v>
          </cell>
        </row>
        <row r="4824">
          <cell r="B4824" t="str">
            <v>I1004</v>
          </cell>
          <cell r="C4824" t="str">
            <v>Oficial</v>
          </cell>
          <cell r="D4824" t="str">
            <v>hs</v>
          </cell>
          <cell r="E4824">
            <v>1</v>
          </cell>
          <cell r="F4824">
            <v>534.76377932467528</v>
          </cell>
          <cell r="G4824">
            <v>534.76377932467528</v>
          </cell>
          <cell r="H4824">
            <v>44044</v>
          </cell>
          <cell r="I4824" t="str">
            <v>1 recurso/s, 1 dias, 1 Hs/día = 1 hs</v>
          </cell>
        </row>
        <row r="4825">
          <cell r="B4825" t="str">
            <v>I1005</v>
          </cell>
          <cell r="C4825" t="str">
            <v>Ayudante</v>
          </cell>
          <cell r="D4825" t="str">
            <v>hs</v>
          </cell>
          <cell r="E4825">
            <v>1</v>
          </cell>
          <cell r="F4825">
            <v>468.58057475324659</v>
          </cell>
          <cell r="G4825">
            <v>468.58057475324659</v>
          </cell>
          <cell r="H4825">
            <v>44044</v>
          </cell>
        </row>
        <row r="4826">
          <cell r="B4826" t="str">
            <v>I2035</v>
          </cell>
          <cell r="C4826" t="str">
            <v>Barandas C/ Pasamanos Simple Para Escaleras Externas E Internas</v>
          </cell>
          <cell r="D4826" t="str">
            <v>ml</v>
          </cell>
          <cell r="E4826">
            <v>1</v>
          </cell>
          <cell r="F4826">
            <v>5801.6500000000005</v>
          </cell>
          <cell r="G4826">
            <v>5801.6500000000005</v>
          </cell>
          <cell r="H4826">
            <v>43996.687650462962</v>
          </cell>
        </row>
        <row r="4828">
          <cell r="A4828" t="str">
            <v>T1806</v>
          </cell>
          <cell r="C4828" t="str">
            <v>Pasamanos Simples Amurados A Mampostería En Escaleras Internas</v>
          </cell>
          <cell r="D4828" t="str">
            <v>ml</v>
          </cell>
          <cell r="G4828">
            <v>5175.4193540779224</v>
          </cell>
          <cell r="H4828">
            <v>43996.687650462962</v>
          </cell>
          <cell r="I4828" t="str">
            <v>17 CARPINTERÍA METÁLICA Y DE PVC</v>
          </cell>
        </row>
        <row r="4829">
          <cell r="B4829" t="str">
            <v>I2037</v>
          </cell>
          <cell r="C4829" t="str">
            <v>Pasamanos Simples Amurados A Mampostería En Escaleras Internas</v>
          </cell>
          <cell r="D4829" t="str">
            <v>ml</v>
          </cell>
          <cell r="E4829">
            <v>1</v>
          </cell>
          <cell r="F4829">
            <v>4172.0750000000007</v>
          </cell>
          <cell r="G4829">
            <v>4172.0750000000007</v>
          </cell>
          <cell r="H4829">
            <v>43996.687650462962</v>
          </cell>
        </row>
        <row r="4830">
          <cell r="B4830" t="str">
            <v>I1004</v>
          </cell>
          <cell r="C4830" t="str">
            <v>Oficial</v>
          </cell>
          <cell r="D4830" t="str">
            <v>hs</v>
          </cell>
          <cell r="E4830">
            <v>1</v>
          </cell>
          <cell r="F4830">
            <v>534.76377932467528</v>
          </cell>
          <cell r="G4830">
            <v>534.76377932467528</v>
          </cell>
          <cell r="H4830">
            <v>44044</v>
          </cell>
          <cell r="I4830" t="str">
            <v>1 recurso/s, 1 dias, 1 Hs/día = 1 hs</v>
          </cell>
        </row>
        <row r="4831">
          <cell r="B4831" t="str">
            <v>I1005</v>
          </cell>
          <cell r="C4831" t="str">
            <v>Ayudante</v>
          </cell>
          <cell r="D4831" t="str">
            <v>hs</v>
          </cell>
          <cell r="E4831">
            <v>1</v>
          </cell>
          <cell r="F4831">
            <v>468.58057475324659</v>
          </cell>
          <cell r="G4831">
            <v>468.58057475324659</v>
          </cell>
          <cell r="H4831">
            <v>44044</v>
          </cell>
        </row>
        <row r="4833">
          <cell r="A4833" t="str">
            <v>T1807</v>
          </cell>
          <cell r="C4833" t="str">
            <v>Relevamiento Integral Jls</v>
          </cell>
          <cell r="D4833" t="str">
            <v>gl</v>
          </cell>
          <cell r="E4833">
            <v>3</v>
          </cell>
          <cell r="G4833">
            <v>49726.198291948043</v>
          </cell>
          <cell r="H4833">
            <v>43617</v>
          </cell>
          <cell r="I4833" t="str">
            <v>02 TRABAJOS PRELIMINARES</v>
          </cell>
        </row>
        <row r="4834">
          <cell r="B4834" t="str">
            <v>I1004</v>
          </cell>
          <cell r="C4834" t="str">
            <v>Oficial</v>
          </cell>
          <cell r="D4834" t="str">
            <v>hs</v>
          </cell>
          <cell r="E4834">
            <v>24</v>
          </cell>
          <cell r="F4834">
            <v>534.76377932467528</v>
          </cell>
          <cell r="G4834">
            <v>12834.330703792206</v>
          </cell>
          <cell r="H4834">
            <v>44044</v>
          </cell>
          <cell r="I4834">
            <v>1</v>
          </cell>
        </row>
        <row r="4835">
          <cell r="B4835" t="str">
            <v>I1005</v>
          </cell>
          <cell r="C4835" t="str">
            <v>Ayudante</v>
          </cell>
          <cell r="D4835" t="str">
            <v>hs</v>
          </cell>
          <cell r="E4835">
            <v>48</v>
          </cell>
          <cell r="F4835">
            <v>468.58057475324659</v>
          </cell>
          <cell r="G4835">
            <v>22491.867588155837</v>
          </cell>
          <cell r="H4835">
            <v>44044</v>
          </cell>
          <cell r="I4835">
            <v>2</v>
          </cell>
        </row>
        <row r="4836">
          <cell r="B4836" t="str">
            <v>I1267</v>
          </cell>
          <cell r="C4836" t="str">
            <v>Profesional (Ingeniero O Arquitecto)</v>
          </cell>
          <cell r="D4836" t="str">
            <v>hs</v>
          </cell>
          <cell r="E4836">
            <v>24</v>
          </cell>
          <cell r="F4836">
            <v>600</v>
          </cell>
          <cell r="G4836">
            <v>14400</v>
          </cell>
          <cell r="H4836">
            <v>43617</v>
          </cell>
          <cell r="I4836">
            <v>1</v>
          </cell>
        </row>
        <row r="4838">
          <cell r="A4838" t="str">
            <v>T1808</v>
          </cell>
          <cell r="C4838" t="str">
            <v>Mantenimiento Integral De Instalaciones</v>
          </cell>
          <cell r="D4838" t="str">
            <v>mes</v>
          </cell>
          <cell r="E4838">
            <v>10</v>
          </cell>
          <cell r="G4838">
            <v>117753.99430649348</v>
          </cell>
          <cell r="H4838">
            <v>44044</v>
          </cell>
          <cell r="I4838" t="str">
            <v>39 AYUDAS PARA LA CONSTRUCCION</v>
          </cell>
        </row>
        <row r="4839">
          <cell r="B4839" t="str">
            <v>I1004</v>
          </cell>
          <cell r="C4839" t="str">
            <v>Oficial</v>
          </cell>
          <cell r="D4839" t="str">
            <v>hs</v>
          </cell>
          <cell r="E4839">
            <v>80</v>
          </cell>
          <cell r="F4839">
            <v>534.76377932467528</v>
          </cell>
          <cell r="G4839">
            <v>42781.102345974025</v>
          </cell>
          <cell r="H4839">
            <v>44044</v>
          </cell>
          <cell r="I4839">
            <v>1</v>
          </cell>
        </row>
        <row r="4840">
          <cell r="B4840" t="str">
            <v>I1005</v>
          </cell>
          <cell r="C4840" t="str">
            <v>Ayudante</v>
          </cell>
          <cell r="D4840" t="str">
            <v>hs</v>
          </cell>
          <cell r="E4840">
            <v>160</v>
          </cell>
          <cell r="F4840">
            <v>468.58057475324659</v>
          </cell>
          <cell r="G4840">
            <v>74972.891960519453</v>
          </cell>
          <cell r="H4840">
            <v>44044</v>
          </cell>
          <cell r="I4840">
            <v>2</v>
          </cell>
        </row>
        <row r="4842">
          <cell r="A4842" t="str">
            <v>T1809</v>
          </cell>
          <cell r="C4842" t="str">
            <v>Nueva Acometida Servicio Eléctrico - Caja De Toma - Medidor</v>
          </cell>
          <cell r="D4842" t="str">
            <v>gl</v>
          </cell>
          <cell r="G4842">
            <v>23512.610069953244</v>
          </cell>
          <cell r="H4842">
            <v>44044</v>
          </cell>
          <cell r="I4842" t="str">
            <v>26 INSTALACIÓN ELÉCTRICA</v>
          </cell>
        </row>
        <row r="4843">
          <cell r="B4843" t="str">
            <v>I1936</v>
          </cell>
          <cell r="C4843" t="str">
            <v>Oficial Electricista</v>
          </cell>
          <cell r="D4843" t="str">
            <v>hs</v>
          </cell>
          <cell r="E4843">
            <v>8</v>
          </cell>
          <cell r="F4843">
            <v>792.42979906493497</v>
          </cell>
          <cell r="G4843">
            <v>6339.4383925194797</v>
          </cell>
          <cell r="H4843">
            <v>44044</v>
          </cell>
        </row>
        <row r="4844">
          <cell r="B4844" t="str">
            <v>I1937</v>
          </cell>
          <cell r="C4844" t="str">
            <v>Ayudante Electricista</v>
          </cell>
          <cell r="D4844" t="str">
            <v>hs</v>
          </cell>
          <cell r="E4844">
            <v>8</v>
          </cell>
          <cell r="F4844">
            <v>609.15474717922052</v>
          </cell>
          <cell r="G4844">
            <v>4873.2379774337642</v>
          </cell>
          <cell r="H4844">
            <v>44044</v>
          </cell>
        </row>
        <row r="4845">
          <cell r="B4845" t="str">
            <v>I2027</v>
          </cell>
          <cell r="C4845" t="str">
            <v>Caja De Toma Primaria</v>
          </cell>
          <cell r="D4845" t="str">
            <v>u</v>
          </cell>
          <cell r="E4845">
            <v>1</v>
          </cell>
          <cell r="F4845">
            <v>11279.3388</v>
          </cell>
          <cell r="G4845">
            <v>11279.3388</v>
          </cell>
          <cell r="H4845">
            <v>44044</v>
          </cell>
        </row>
        <row r="4846">
          <cell r="B4846" t="str">
            <v>I2028</v>
          </cell>
          <cell r="C4846" t="str">
            <v>Fusible Nh T00 63A</v>
          </cell>
          <cell r="D4846" t="str">
            <v>u</v>
          </cell>
          <cell r="E4846">
            <v>3</v>
          </cell>
          <cell r="F4846">
            <v>340.19830000000002</v>
          </cell>
          <cell r="G4846">
            <v>1020.5949000000001</v>
          </cell>
          <cell r="H4846">
            <v>44044</v>
          </cell>
        </row>
        <row r="4848">
          <cell r="A4848" t="str">
            <v>T1810</v>
          </cell>
          <cell r="C4848" t="str">
            <v xml:space="preserve">Ejecución De Cañeros Eléctricos De Pvcr De D=32Mm C/ Cámara De Pase E Inspección - Iec61386 </v>
          </cell>
          <cell r="D4848" t="str">
            <v>ml</v>
          </cell>
          <cell r="E4848">
            <v>18</v>
          </cell>
          <cell r="G4848">
            <v>2329.3093354583543</v>
          </cell>
          <cell r="H4848">
            <v>44044</v>
          </cell>
          <cell r="I4848" t="str">
            <v>26 INSTALACIÓN ELÉCTRICA</v>
          </cell>
        </row>
        <row r="4849">
          <cell r="B4849" t="str">
            <v>I1936</v>
          </cell>
          <cell r="C4849" t="str">
            <v>Oficial Electricista</v>
          </cell>
          <cell r="D4849" t="str">
            <v>hs</v>
          </cell>
          <cell r="E4849">
            <v>0.44444444444444442</v>
          </cell>
          <cell r="F4849">
            <v>792.42979906493497</v>
          </cell>
          <cell r="G4849">
            <v>352.19102180663776</v>
          </cell>
          <cell r="H4849">
            <v>44044</v>
          </cell>
          <cell r="I4849" t="str">
            <v>18 ml/día</v>
          </cell>
        </row>
        <row r="4850">
          <cell r="B4850" t="str">
            <v>I1937</v>
          </cell>
          <cell r="C4850" t="str">
            <v>Ayudante Electricista</v>
          </cell>
          <cell r="D4850" t="str">
            <v>hs</v>
          </cell>
          <cell r="E4850">
            <v>0.44444444444444442</v>
          </cell>
          <cell r="F4850">
            <v>609.15474717922052</v>
          </cell>
          <cell r="G4850">
            <v>270.73544319076467</v>
          </cell>
          <cell r="H4850">
            <v>44044</v>
          </cell>
        </row>
        <row r="4851">
          <cell r="B4851" t="str">
            <v>I1137</v>
          </cell>
          <cell r="C4851" t="str">
            <v>Cano Pvc 110X4 Mts (3,2) Aprob.Cloacal Iram</v>
          </cell>
          <cell r="D4851" t="str">
            <v>u</v>
          </cell>
          <cell r="E4851">
            <v>0.25</v>
          </cell>
          <cell r="F4851">
            <v>1235.5372</v>
          </cell>
          <cell r="G4851">
            <v>308.8843</v>
          </cell>
          <cell r="H4851">
            <v>44044</v>
          </cell>
        </row>
        <row r="4852">
          <cell r="B4852" t="str">
            <v>I1152</v>
          </cell>
          <cell r="C4852" t="str">
            <v>Boca Acceso Pvc Ent-Sal 110 Tapa 20X20</v>
          </cell>
          <cell r="D4852" t="str">
            <v>u</v>
          </cell>
          <cell r="E4852">
            <v>3.3333333333333333E-2</v>
          </cell>
          <cell r="F4852">
            <v>1720.7438</v>
          </cell>
          <cell r="G4852">
            <v>57.358126666666664</v>
          </cell>
          <cell r="H4852">
            <v>44044</v>
          </cell>
        </row>
        <row r="4853">
          <cell r="B4853" t="str">
            <v>T1003</v>
          </cell>
          <cell r="C4853" t="str">
            <v>Excavación Manual De Zanjas Y Pozos (Mo)</v>
          </cell>
          <cell r="D4853" t="str">
            <v>m3</v>
          </cell>
          <cell r="E4853">
            <v>0.48</v>
          </cell>
          <cell r="F4853">
            <v>1874.3222990129864</v>
          </cell>
          <cell r="G4853">
            <v>899.67470352623343</v>
          </cell>
          <cell r="H4853">
            <v>44044</v>
          </cell>
        </row>
        <row r="4854">
          <cell r="B4854" t="str">
            <v>T1504</v>
          </cell>
          <cell r="C4854" t="str">
            <v>Relleno Y Compactación Manual (Mo)</v>
          </cell>
          <cell r="D4854" t="str">
            <v>m3</v>
          </cell>
          <cell r="E4854">
            <v>0.47</v>
          </cell>
          <cell r="F4854">
            <v>937.16114950649319</v>
          </cell>
          <cell r="G4854">
            <v>440.46574026805177</v>
          </cell>
          <cell r="H4854">
            <v>44044</v>
          </cell>
        </row>
        <row r="4856">
          <cell r="A4856" t="str">
            <v>T1811</v>
          </cell>
          <cell r="C4856" t="str">
            <v xml:space="preserve">Bandeja Perforada Zincada 300Mm - Ala 50 </v>
          </cell>
          <cell r="D4856" t="str">
            <v>ml</v>
          </cell>
          <cell r="E4856">
            <v>18</v>
          </cell>
          <cell r="G4856">
            <v>1312.2388289974026</v>
          </cell>
          <cell r="H4856">
            <v>44044</v>
          </cell>
          <cell r="I4856" t="str">
            <v>26 INSTALACIÓN ELÉCTRICA</v>
          </cell>
        </row>
        <row r="4857">
          <cell r="B4857" t="str">
            <v>I1936</v>
          </cell>
          <cell r="C4857" t="str">
            <v>Oficial Electricista</v>
          </cell>
          <cell r="D4857" t="str">
            <v>hs</v>
          </cell>
          <cell r="E4857">
            <v>0.44444444444444442</v>
          </cell>
          <cell r="F4857">
            <v>792.42979906493497</v>
          </cell>
          <cell r="G4857">
            <v>352.19102180663776</v>
          </cell>
          <cell r="H4857">
            <v>44044</v>
          </cell>
          <cell r="I4857" t="str">
            <v>18 ml/día</v>
          </cell>
        </row>
        <row r="4858">
          <cell r="B4858" t="str">
            <v>I1937</v>
          </cell>
          <cell r="C4858" t="str">
            <v>Ayudante Electricista</v>
          </cell>
          <cell r="D4858" t="str">
            <v>hs</v>
          </cell>
          <cell r="E4858">
            <v>0.44444444444444442</v>
          </cell>
          <cell r="F4858">
            <v>609.15474717922052</v>
          </cell>
          <cell r="G4858">
            <v>270.73544319076467</v>
          </cell>
          <cell r="H4858">
            <v>44044</v>
          </cell>
        </row>
        <row r="4859">
          <cell r="B4859" t="str">
            <v>I1641</v>
          </cell>
          <cell r="C4859" t="str">
            <v>Bandeja Perforada 300Mm Ala 50 Galvanizada En Caliente</v>
          </cell>
          <cell r="D4859" t="str">
            <v>ml</v>
          </cell>
          <cell r="E4859">
            <v>1</v>
          </cell>
          <cell r="F4859">
            <v>550.96140000000003</v>
          </cell>
          <cell r="G4859">
            <v>550.96140000000003</v>
          </cell>
          <cell r="H4859">
            <v>44044</v>
          </cell>
        </row>
        <row r="4860">
          <cell r="B4860" t="str">
            <v>I1731</v>
          </cell>
          <cell r="C4860" t="str">
            <v>Mensula Para Bandeja Portacable 300</v>
          </cell>
          <cell r="D4860" t="str">
            <v>u</v>
          </cell>
          <cell r="E4860">
            <v>0.33333333333333331</v>
          </cell>
          <cell r="F4860">
            <v>383.47109999999998</v>
          </cell>
          <cell r="G4860">
            <v>127.82369999999999</v>
          </cell>
          <cell r="H4860">
            <v>44044</v>
          </cell>
          <cell r="I4860" t="str">
            <v>1 cada 3 ml</v>
          </cell>
        </row>
        <row r="4861">
          <cell r="B4861" t="str">
            <v>I2029</v>
          </cell>
          <cell r="C4861" t="str">
            <v>Unión Para Bandeja Portacable Con Bulones X 25</v>
          </cell>
          <cell r="D4861" t="str">
            <v>u</v>
          </cell>
          <cell r="E4861">
            <v>0.33</v>
          </cell>
          <cell r="F4861">
            <v>31.9008</v>
          </cell>
          <cell r="G4861">
            <v>10.527264000000001</v>
          </cell>
          <cell r="H4861">
            <v>44044</v>
          </cell>
          <cell r="I4861" t="str">
            <v>1 cada 3 ml</v>
          </cell>
        </row>
        <row r="4863">
          <cell r="A4863" t="str">
            <v>T1812</v>
          </cell>
          <cell r="C4863" t="str">
            <v>Cañerías Eléctricas Embutidas En Pared - Caño Mop Rs19 - Iram 2005 - Ias U 500 2005 (Incluye Cajas De Pase)</v>
          </cell>
          <cell r="D4863" t="str">
            <v>ml</v>
          </cell>
          <cell r="E4863">
            <v>18</v>
          </cell>
          <cell r="G4863">
            <v>827.92970424519456</v>
          </cell>
          <cell r="H4863">
            <v>44044</v>
          </cell>
          <cell r="I4863" t="str">
            <v>26 INSTALACIÓN ELÉCTRICA</v>
          </cell>
        </row>
        <row r="4864">
          <cell r="B4864" t="str">
            <v>I1936</v>
          </cell>
          <cell r="C4864" t="str">
            <v>Oficial Electricista</v>
          </cell>
          <cell r="D4864" t="str">
            <v>hs</v>
          </cell>
          <cell r="E4864">
            <v>0.44444444444444442</v>
          </cell>
          <cell r="F4864">
            <v>792.42979906493497</v>
          </cell>
          <cell r="G4864">
            <v>352.19102180663776</v>
          </cell>
          <cell r="H4864">
            <v>44044</v>
          </cell>
          <cell r="I4864" t="str">
            <v>18 ml/día</v>
          </cell>
        </row>
        <row r="4865">
          <cell r="B4865" t="str">
            <v>I1937</v>
          </cell>
          <cell r="C4865" t="str">
            <v>Ayudante Electricista</v>
          </cell>
          <cell r="D4865" t="str">
            <v>hs</v>
          </cell>
          <cell r="E4865">
            <v>0.44444444444444442</v>
          </cell>
          <cell r="F4865">
            <v>609.15474717922052</v>
          </cell>
          <cell r="G4865">
            <v>270.73544319076467</v>
          </cell>
          <cell r="H4865">
            <v>44044</v>
          </cell>
        </row>
        <row r="4866">
          <cell r="B4866" t="str">
            <v>I1837</v>
          </cell>
          <cell r="C4866" t="str">
            <v>Caño De Hierro Semipesado Mop 3/4" X 3 M</v>
          </cell>
          <cell r="D4866" t="str">
            <v>u</v>
          </cell>
          <cell r="E4866">
            <v>0.4</v>
          </cell>
          <cell r="F4866">
            <v>98.347099999999998</v>
          </cell>
          <cell r="G4866">
            <v>39.338840000000005</v>
          </cell>
          <cell r="H4866">
            <v>44044</v>
          </cell>
        </row>
        <row r="4867">
          <cell r="B4867" t="str">
            <v>I1833</v>
          </cell>
          <cell r="C4867" t="str">
            <v>Caja Octogonal</v>
          </cell>
          <cell r="D4867" t="str">
            <v>u</v>
          </cell>
          <cell r="E4867">
            <v>0.16666666666666666</v>
          </cell>
          <cell r="F4867">
            <v>19.338799999999999</v>
          </cell>
          <cell r="G4867">
            <v>3.2231333333333332</v>
          </cell>
          <cell r="H4867">
            <v>44044</v>
          </cell>
        </row>
        <row r="4868">
          <cell r="B4868" t="str">
            <v>T1884</v>
          </cell>
          <cell r="C4868" t="str">
            <v>Apertura De Canaleta Para Cañería De Electricidad</v>
          </cell>
          <cell r="D4868" t="str">
            <v>ml</v>
          </cell>
          <cell r="E4868">
            <v>1</v>
          </cell>
          <cell r="F4868">
            <v>162.4412659144588</v>
          </cell>
          <cell r="G4868">
            <v>162.4412659144588</v>
          </cell>
          <cell r="H4868">
            <v>44044</v>
          </cell>
        </row>
        <row r="4870">
          <cell r="A4870" t="str">
            <v>T1813</v>
          </cell>
          <cell r="C4870" t="str">
            <v>Pisoducto 3 Vías De 30X70Mm</v>
          </cell>
          <cell r="D4870" t="str">
            <v>ml</v>
          </cell>
          <cell r="E4870">
            <v>18</v>
          </cell>
          <cell r="G4870">
            <v>1184.8368983307357</v>
          </cell>
          <cell r="H4870">
            <v>44044</v>
          </cell>
          <cell r="I4870" t="str">
            <v>26 INSTALACIÓN ELÉCTRICA</v>
          </cell>
        </row>
        <row r="4871">
          <cell r="B4871" t="str">
            <v>I1936</v>
          </cell>
          <cell r="C4871" t="str">
            <v>Oficial Electricista</v>
          </cell>
          <cell r="D4871" t="str">
            <v>hs</v>
          </cell>
          <cell r="E4871">
            <v>0.44444444444444442</v>
          </cell>
          <cell r="F4871">
            <v>792.42979906493497</v>
          </cell>
          <cell r="G4871">
            <v>352.19102180663776</v>
          </cell>
          <cell r="H4871">
            <v>44044</v>
          </cell>
          <cell r="I4871" t="str">
            <v>18 ml/día</v>
          </cell>
        </row>
        <row r="4872">
          <cell r="B4872" t="str">
            <v>I1937</v>
          </cell>
          <cell r="C4872" t="str">
            <v>Ayudante Electricista</v>
          </cell>
          <cell r="D4872" t="str">
            <v>hs</v>
          </cell>
          <cell r="E4872">
            <v>0.44444444444444442</v>
          </cell>
          <cell r="F4872">
            <v>609.15474717922052</v>
          </cell>
          <cell r="G4872">
            <v>270.73544319076467</v>
          </cell>
          <cell r="H4872">
            <v>44044</v>
          </cell>
        </row>
        <row r="4873">
          <cell r="B4873" t="str">
            <v>I1955</v>
          </cell>
          <cell r="C4873" t="str">
            <v>Caja Pisoducto 300X300Mm</v>
          </cell>
          <cell r="D4873" t="str">
            <v>u</v>
          </cell>
          <cell r="E4873">
            <v>0.16666666666666666</v>
          </cell>
          <cell r="F4873">
            <v>1649.5868</v>
          </cell>
          <cell r="G4873">
            <v>274.93113333333332</v>
          </cell>
          <cell r="H4873">
            <v>44044</v>
          </cell>
        </row>
        <row r="4874">
          <cell r="B4874" t="str">
            <v>I1956</v>
          </cell>
          <cell r="C4874" t="str">
            <v>Pisoducto 3 Vías 70X30Mm</v>
          </cell>
          <cell r="D4874" t="str">
            <v>ml</v>
          </cell>
          <cell r="E4874">
            <v>1</v>
          </cell>
          <cell r="F4874">
            <v>286.97930000000002</v>
          </cell>
          <cell r="G4874">
            <v>286.97930000000002</v>
          </cell>
          <cell r="H4874">
            <v>44044</v>
          </cell>
        </row>
        <row r="4876">
          <cell r="A4876" t="str">
            <v>T1814</v>
          </cell>
          <cell r="C4876" t="str">
            <v>Cajas Rectangulares Mop</v>
          </cell>
          <cell r="D4876" t="str">
            <v>u</v>
          </cell>
          <cell r="G4876">
            <v>98.581779906493495</v>
          </cell>
          <cell r="H4876">
            <v>44044</v>
          </cell>
          <cell r="I4876" t="str">
            <v>26 INSTALACIÓN ELÉCTRICA</v>
          </cell>
        </row>
        <row r="4877">
          <cell r="B4877" t="str">
            <v>I1936</v>
          </cell>
          <cell r="C4877" t="str">
            <v>Oficial Electricista</v>
          </cell>
          <cell r="D4877" t="str">
            <v>hs</v>
          </cell>
          <cell r="E4877">
            <v>0.1</v>
          </cell>
          <cell r="F4877">
            <v>792.42979906493497</v>
          </cell>
          <cell r="G4877">
            <v>79.242979906493503</v>
          </cell>
          <cell r="H4877">
            <v>44044</v>
          </cell>
        </row>
        <row r="4878">
          <cell r="B4878" t="str">
            <v>I1834</v>
          </cell>
          <cell r="C4878" t="str">
            <v>Caja Rectangular</v>
          </cell>
          <cell r="D4878" t="str">
            <v>u</v>
          </cell>
          <cell r="E4878">
            <v>1</v>
          </cell>
          <cell r="F4878">
            <v>19.338799999999999</v>
          </cell>
          <cell r="G4878">
            <v>19.338799999999999</v>
          </cell>
          <cell r="H4878">
            <v>44044</v>
          </cell>
        </row>
        <row r="4880">
          <cell r="A4880" t="str">
            <v>T1815</v>
          </cell>
          <cell r="C4880" t="str">
            <v>Caja Octogonal Grande Mop</v>
          </cell>
          <cell r="D4880" t="str">
            <v>u</v>
          </cell>
          <cell r="G4880">
            <v>283.48206635497831</v>
          </cell>
          <cell r="H4880">
            <v>44044</v>
          </cell>
          <cell r="I4880" t="str">
            <v>26 INSTALACIÓN ELÉCTRICA</v>
          </cell>
        </row>
        <row r="4881">
          <cell r="B4881" t="str">
            <v>I1936</v>
          </cell>
          <cell r="C4881" t="str">
            <v>Oficial Electricista</v>
          </cell>
          <cell r="D4881" t="str">
            <v>hs</v>
          </cell>
          <cell r="E4881">
            <v>0.33333333333333331</v>
          </cell>
          <cell r="F4881">
            <v>792.42979906493497</v>
          </cell>
          <cell r="G4881">
            <v>264.14326635497832</v>
          </cell>
          <cell r="H4881">
            <v>44044</v>
          </cell>
          <cell r="I4881">
            <v>24</v>
          </cell>
        </row>
        <row r="4882">
          <cell r="B4882" t="str">
            <v>I1833</v>
          </cell>
          <cell r="C4882" t="str">
            <v>Caja Octogonal</v>
          </cell>
          <cell r="D4882" t="str">
            <v>u</v>
          </cell>
          <cell r="E4882">
            <v>1</v>
          </cell>
          <cell r="F4882">
            <v>19.338799999999999</v>
          </cell>
          <cell r="G4882">
            <v>19.338799999999999</v>
          </cell>
          <cell r="H4882">
            <v>44044</v>
          </cell>
        </row>
        <row r="4884">
          <cell r="A4884" t="str">
            <v>T1816</v>
          </cell>
          <cell r="C4884" t="str">
            <v>Cañerías Eléctricas Secundarias A La Vista Con Caño Hºgº 3/4"</v>
          </cell>
          <cell r="D4884" t="str">
            <v>ml</v>
          </cell>
          <cell r="E4884">
            <v>12</v>
          </cell>
          <cell r="G4884">
            <v>663.94509270995673</v>
          </cell>
          <cell r="H4884">
            <v>44044</v>
          </cell>
          <cell r="I4884" t="str">
            <v>26 INSTALACIÓN ELÉCTRICA</v>
          </cell>
        </row>
        <row r="4885">
          <cell r="B4885" t="str">
            <v>I1936</v>
          </cell>
          <cell r="C4885" t="str">
            <v>Oficial Electricista</v>
          </cell>
          <cell r="D4885" t="str">
            <v>hs</v>
          </cell>
          <cell r="E4885">
            <v>0.66666666666666663</v>
          </cell>
          <cell r="F4885">
            <v>792.42979906493497</v>
          </cell>
          <cell r="G4885">
            <v>528.28653270995665</v>
          </cell>
          <cell r="H4885">
            <v>44044</v>
          </cell>
          <cell r="I4885" t="str">
            <v>12 ml/día</v>
          </cell>
        </row>
        <row r="4886">
          <cell r="B4886" t="str">
            <v>I1526</v>
          </cell>
          <cell r="C4886" t="str">
            <v>Caño Hierro Galvanizado 3/4" X 3 Ml Daisa</v>
          </cell>
          <cell r="D4886" t="str">
            <v>ml</v>
          </cell>
          <cell r="E4886">
            <v>1.1000000000000001</v>
          </cell>
          <cell r="F4886">
            <v>116.8044</v>
          </cell>
          <cell r="G4886">
            <v>128.48484000000002</v>
          </cell>
          <cell r="H4886">
            <v>44044</v>
          </cell>
          <cell r="I4886" t="str">
            <v>10% accesorios de soporte</v>
          </cell>
        </row>
        <row r="4887">
          <cell r="B4887" t="str">
            <v>I1525</v>
          </cell>
          <cell r="C4887" t="str">
            <v>Caja Rectangular / Octogonal O Mignon</v>
          </cell>
          <cell r="D4887" t="str">
            <v>u</v>
          </cell>
          <cell r="E4887">
            <v>0.3</v>
          </cell>
          <cell r="F4887">
            <v>23.912400000000002</v>
          </cell>
          <cell r="G4887">
            <v>7.1737200000000003</v>
          </cell>
          <cell r="H4887">
            <v>44044</v>
          </cell>
        </row>
        <row r="4889">
          <cell r="A4889" t="str">
            <v>T1817</v>
          </cell>
          <cell r="C4889" t="str">
            <v>Caja Rectangular Aluminio</v>
          </cell>
          <cell r="D4889" t="str">
            <v>u</v>
          </cell>
          <cell r="G4889">
            <v>1480.224839251948</v>
          </cell>
          <cell r="H4889">
            <v>44044</v>
          </cell>
          <cell r="I4889" t="str">
            <v>26 INSTALACIÓN ELÉCTRICA</v>
          </cell>
        </row>
        <row r="4890">
          <cell r="B4890" t="str">
            <v>I1936</v>
          </cell>
          <cell r="C4890" t="str">
            <v>Oficial Electricista</v>
          </cell>
          <cell r="D4890" t="str">
            <v>hs</v>
          </cell>
          <cell r="E4890">
            <v>0.8</v>
          </cell>
          <cell r="F4890">
            <v>792.42979906493497</v>
          </cell>
          <cell r="G4890">
            <v>633.94383925194802</v>
          </cell>
          <cell r="H4890">
            <v>44044</v>
          </cell>
          <cell r="I4890">
            <v>0.42827536901239971</v>
          </cell>
        </row>
        <row r="4891">
          <cell r="B4891" t="str">
            <v>I1957</v>
          </cell>
          <cell r="C4891" t="str">
            <v>Caja Estanca De Aluminio Inyectado Ip65 Multifunción 100X100</v>
          </cell>
          <cell r="D4891" t="str">
            <v>u</v>
          </cell>
          <cell r="E4891">
            <v>1</v>
          </cell>
          <cell r="F4891">
            <v>846.28099999999995</v>
          </cell>
          <cell r="G4891">
            <v>846.28099999999995</v>
          </cell>
          <cell r="H4891">
            <v>44044</v>
          </cell>
        </row>
        <row r="4893">
          <cell r="A4893" t="str">
            <v>T1818</v>
          </cell>
          <cell r="C4893" t="str">
            <v>Interruptor De Un Efecto</v>
          </cell>
          <cell r="D4893" t="str">
            <v>u</v>
          </cell>
          <cell r="G4893">
            <v>473.90089953246752</v>
          </cell>
          <cell r="H4893">
            <v>44044</v>
          </cell>
          <cell r="I4893" t="str">
            <v>26 INSTALACIÓN ELÉCTRICA</v>
          </cell>
        </row>
        <row r="4894">
          <cell r="B4894" t="str">
            <v>I1936</v>
          </cell>
          <cell r="C4894" t="str">
            <v>Oficial Electricista</v>
          </cell>
          <cell r="D4894" t="str">
            <v>hs</v>
          </cell>
          <cell r="E4894">
            <v>0.5</v>
          </cell>
          <cell r="F4894">
            <v>792.42979906493497</v>
          </cell>
          <cell r="G4894">
            <v>396.21489953246748</v>
          </cell>
          <cell r="H4894">
            <v>44044</v>
          </cell>
          <cell r="I4894">
            <v>0.83607121219511915</v>
          </cell>
        </row>
        <row r="4895">
          <cell r="B4895" t="str">
            <v>I1958</v>
          </cell>
          <cell r="C4895" t="str">
            <v>Interruptor De 1 Efecto Completo</v>
          </cell>
          <cell r="D4895" t="str">
            <v>u</v>
          </cell>
          <cell r="E4895">
            <v>1</v>
          </cell>
          <cell r="F4895">
            <v>77.686000000000007</v>
          </cell>
          <cell r="G4895">
            <v>77.686000000000007</v>
          </cell>
          <cell r="H4895">
            <v>44044</v>
          </cell>
        </row>
        <row r="4897">
          <cell r="A4897" t="str">
            <v>T1819</v>
          </cell>
          <cell r="C4897" t="str">
            <v>Tomacorriente Doble 220V/ 10A - Ip44</v>
          </cell>
          <cell r="D4897" t="str">
            <v>u</v>
          </cell>
          <cell r="G4897">
            <v>1032.5784995324675</v>
          </cell>
          <cell r="H4897">
            <v>44044</v>
          </cell>
          <cell r="I4897" t="str">
            <v>26 INSTALACIÓN ELÉCTRICA</v>
          </cell>
        </row>
        <row r="4898">
          <cell r="B4898" t="str">
            <v>I1936</v>
          </cell>
          <cell r="C4898" t="str">
            <v>Oficial Electricista</v>
          </cell>
          <cell r="D4898" t="str">
            <v>hs</v>
          </cell>
          <cell r="E4898">
            <v>0.5</v>
          </cell>
          <cell r="F4898">
            <v>792.42979906493497</v>
          </cell>
          <cell r="G4898">
            <v>396.21489953246748</v>
          </cell>
          <cell r="H4898">
            <v>44044</v>
          </cell>
          <cell r="I4898">
            <v>0.38371407085453191</v>
          </cell>
        </row>
        <row r="4899">
          <cell r="B4899" t="str">
            <v>I1960</v>
          </cell>
          <cell r="C4899" t="str">
            <v>Ficha Toma Industrial Embutir Hembra 32A 2P +T Scame Ip44</v>
          </cell>
          <cell r="D4899" t="str">
            <v>u</v>
          </cell>
          <cell r="E4899">
            <v>1</v>
          </cell>
          <cell r="F4899">
            <v>636.36360000000002</v>
          </cell>
          <cell r="G4899">
            <v>636.36360000000002</v>
          </cell>
          <cell r="H4899">
            <v>44044</v>
          </cell>
        </row>
        <row r="4901">
          <cell r="A4901" t="str">
            <v>T1820</v>
          </cell>
          <cell r="C4901" t="str">
            <v>Tomacorriente Doble 220V/ 10A</v>
          </cell>
          <cell r="D4901" t="str">
            <v>u</v>
          </cell>
          <cell r="G4901">
            <v>747.45459953246745</v>
          </cell>
          <cell r="H4901">
            <v>44044</v>
          </cell>
          <cell r="I4901" t="str">
            <v>26 INSTALACIÓN ELÉCTRICA</v>
          </cell>
        </row>
        <row r="4902">
          <cell r="B4902" t="str">
            <v>I1936</v>
          </cell>
          <cell r="C4902" t="str">
            <v>Oficial Electricista</v>
          </cell>
          <cell r="D4902" t="str">
            <v>hs</v>
          </cell>
          <cell r="E4902">
            <v>0.5</v>
          </cell>
          <cell r="F4902">
            <v>792.42979906493497</v>
          </cell>
          <cell r="G4902">
            <v>396.21489953246748</v>
          </cell>
          <cell r="H4902">
            <v>44044</v>
          </cell>
          <cell r="I4902">
            <v>0.53008557279639423</v>
          </cell>
        </row>
        <row r="4903">
          <cell r="B4903" t="str">
            <v>I1961</v>
          </cell>
          <cell r="C4903" t="str">
            <v>Tomacorriente Doble Completo 10 A</v>
          </cell>
          <cell r="D4903" t="str">
            <v>u</v>
          </cell>
          <cell r="E4903">
            <v>1</v>
          </cell>
          <cell r="F4903">
            <v>351.23970000000003</v>
          </cell>
          <cell r="G4903">
            <v>351.23970000000003</v>
          </cell>
          <cell r="H4903">
            <v>44044</v>
          </cell>
        </row>
        <row r="4905">
          <cell r="A4905" t="str">
            <v>T1821</v>
          </cell>
          <cell r="C4905" t="str">
            <v>Tomacorreinte Doble En Piso 220/ 10A - Caja/ Periscopio</v>
          </cell>
          <cell r="D4905" t="str">
            <v>u</v>
          </cell>
          <cell r="G4905">
            <v>1089.7520995324676</v>
          </cell>
          <cell r="H4905">
            <v>44044</v>
          </cell>
          <cell r="I4905" t="str">
            <v>26 INSTALACIÓN ELÉCTRICA</v>
          </cell>
        </row>
        <row r="4906">
          <cell r="B4906" t="str">
            <v>I1936</v>
          </cell>
          <cell r="C4906" t="str">
            <v>Oficial Electricista</v>
          </cell>
          <cell r="D4906" t="str">
            <v>hs</v>
          </cell>
          <cell r="E4906">
            <v>0.5</v>
          </cell>
          <cell r="F4906">
            <v>792.42979906493497</v>
          </cell>
          <cell r="G4906">
            <v>396.21489953246748</v>
          </cell>
          <cell r="H4906">
            <v>44044</v>
          </cell>
          <cell r="I4906">
            <v>0.36358259800779841</v>
          </cell>
        </row>
        <row r="4907">
          <cell r="B4907" t="str">
            <v>I1962</v>
          </cell>
          <cell r="C4907" t="str">
            <v>Toma Cuadruple Periscopio De Piso O Pared - Cambre</v>
          </cell>
          <cell r="D4907" t="str">
            <v>u</v>
          </cell>
          <cell r="E4907">
            <v>1</v>
          </cell>
          <cell r="F4907">
            <v>693.53719999999998</v>
          </cell>
          <cell r="G4907">
            <v>693.53719999999998</v>
          </cell>
          <cell r="H4907">
            <v>44044</v>
          </cell>
        </row>
        <row r="4909">
          <cell r="A4909" t="str">
            <v>T1822</v>
          </cell>
          <cell r="C4909" t="str">
            <v>Tomacorriente 220V/ 20A</v>
          </cell>
          <cell r="D4909" t="str">
            <v>u</v>
          </cell>
          <cell r="G4909">
            <v>555.71899953246748</v>
          </cell>
          <cell r="H4909">
            <v>44044</v>
          </cell>
          <cell r="I4909" t="str">
            <v>26 INSTALACIÓN ELÉCTRICA</v>
          </cell>
        </row>
        <row r="4910">
          <cell r="B4910" t="str">
            <v>I1936</v>
          </cell>
          <cell r="C4910" t="str">
            <v>Oficial Electricista</v>
          </cell>
          <cell r="D4910" t="str">
            <v>hs</v>
          </cell>
          <cell r="E4910">
            <v>0.5</v>
          </cell>
          <cell r="F4910">
            <v>792.42979906493497</v>
          </cell>
          <cell r="G4910">
            <v>396.21489953246748</v>
          </cell>
          <cell r="H4910">
            <v>44044</v>
          </cell>
          <cell r="I4910">
            <v>0.7129770619068404</v>
          </cell>
        </row>
        <row r="4911">
          <cell r="B4911" t="str">
            <v>I1963</v>
          </cell>
          <cell r="C4911" t="str">
            <v>Toma Simple Completo 20 A</v>
          </cell>
          <cell r="D4911" t="str">
            <v>u</v>
          </cell>
          <cell r="E4911">
            <v>1</v>
          </cell>
          <cell r="F4911">
            <v>159.50409999999999</v>
          </cell>
          <cell r="G4911">
            <v>159.50409999999999</v>
          </cell>
          <cell r="H4911">
            <v>44044</v>
          </cell>
        </row>
        <row r="4913">
          <cell r="A4913" t="str">
            <v>T1823</v>
          </cell>
          <cell r="C4913" t="str">
            <v>Tendido De Circuitos Cu 2,5Mm^2 - Iram 62.2667</v>
          </cell>
          <cell r="D4913" t="str">
            <v>ml</v>
          </cell>
          <cell r="E4913">
            <v>80</v>
          </cell>
          <cell r="G4913">
            <v>108.1685999064935</v>
          </cell>
          <cell r="H4913">
            <v>44044</v>
          </cell>
          <cell r="I4913" t="str">
            <v>26 INSTALACIÓN ELÉCTRICA</v>
          </cell>
        </row>
        <row r="4914">
          <cell r="B4914" t="str">
            <v>I1936</v>
          </cell>
          <cell r="C4914" t="str">
            <v>Oficial Electricista</v>
          </cell>
          <cell r="D4914" t="str">
            <v>hs</v>
          </cell>
          <cell r="E4914">
            <v>0.1</v>
          </cell>
          <cell r="F4914">
            <v>792.42979906493497</v>
          </cell>
          <cell r="G4914">
            <v>79.242979906493503</v>
          </cell>
          <cell r="H4914">
            <v>44044</v>
          </cell>
          <cell r="I4914" t="str">
            <v>80 ml/día</v>
          </cell>
        </row>
        <row r="4915">
          <cell r="B4915" t="str">
            <v>I1836</v>
          </cell>
          <cell r="C4915" t="str">
            <v>Conductor Unipolar 2,5 Mm X 100 M Afumex</v>
          </cell>
          <cell r="D4915" t="str">
            <v>u</v>
          </cell>
          <cell r="E4915">
            <v>0.01</v>
          </cell>
          <cell r="F4915">
            <v>2892.5619999999999</v>
          </cell>
          <cell r="G4915">
            <v>28.925619999999999</v>
          </cell>
          <cell r="H4915">
            <v>44044</v>
          </cell>
        </row>
        <row r="4917">
          <cell r="A4917" t="str">
            <v>T1824</v>
          </cell>
          <cell r="C4917" t="str">
            <v>Tendido De Circuitos Cu 10Mm^2 - Iram 62.2667 - Verde/Amarillo</v>
          </cell>
          <cell r="D4917" t="str">
            <v>ml</v>
          </cell>
          <cell r="E4917">
            <v>40</v>
          </cell>
          <cell r="G4917">
            <v>307.59335981298705</v>
          </cell>
          <cell r="H4917">
            <v>44044</v>
          </cell>
          <cell r="I4917" t="str">
            <v>26 INSTALACIÓN ELÉCTRICA</v>
          </cell>
        </row>
        <row r="4918">
          <cell r="B4918" t="str">
            <v>I1936</v>
          </cell>
          <cell r="C4918" t="str">
            <v>Oficial Electricista</v>
          </cell>
          <cell r="D4918" t="str">
            <v>hs</v>
          </cell>
          <cell r="E4918">
            <v>0.2</v>
          </cell>
          <cell r="F4918">
            <v>792.42979906493497</v>
          </cell>
          <cell r="G4918">
            <v>158.48595981298701</v>
          </cell>
          <cell r="H4918">
            <v>44044</v>
          </cell>
          <cell r="I4918" t="str">
            <v>40 ml/día</v>
          </cell>
        </row>
        <row r="4919">
          <cell r="B4919" t="str">
            <v>I1663</v>
          </cell>
          <cell r="C4919" t="str">
            <v>Cable Cu 1X10Mm² Verde Amarillo</v>
          </cell>
          <cell r="D4919" t="str">
            <v>ml</v>
          </cell>
          <cell r="E4919">
            <v>1</v>
          </cell>
          <cell r="F4919">
            <v>149.10740000000001</v>
          </cell>
          <cell r="G4919">
            <v>149.10740000000001</v>
          </cell>
          <cell r="H4919">
            <v>44044</v>
          </cell>
        </row>
        <row r="4921">
          <cell r="A4921" t="str">
            <v>T1825</v>
          </cell>
          <cell r="C4921" t="str">
            <v>Tendido De Circuitos Cu 2X2,5Mm^2 - Iram 62.266</v>
          </cell>
          <cell r="D4921" t="str">
            <v>ml</v>
          </cell>
          <cell r="E4921">
            <v>70</v>
          </cell>
          <cell r="G4921">
            <v>148.41464560742114</v>
          </cell>
          <cell r="H4921">
            <v>44044</v>
          </cell>
          <cell r="I4921" t="str">
            <v>26 INSTALACIÓN ELÉCTRICA</v>
          </cell>
        </row>
        <row r="4922">
          <cell r="B4922" t="str">
            <v>I1936</v>
          </cell>
          <cell r="C4922" t="str">
            <v>Oficial Electricista</v>
          </cell>
          <cell r="D4922" t="str">
            <v>hs</v>
          </cell>
          <cell r="E4922">
            <v>0.11428571428571428</v>
          </cell>
          <cell r="F4922">
            <v>792.42979906493497</v>
          </cell>
          <cell r="G4922">
            <v>90.563405607421132</v>
          </cell>
          <cell r="H4922">
            <v>44044</v>
          </cell>
          <cell r="I4922" t="str">
            <v>70 ml/día</v>
          </cell>
        </row>
        <row r="4923">
          <cell r="B4923" t="str">
            <v>I1836</v>
          </cell>
          <cell r="C4923" t="str">
            <v>Conductor Unipolar 2,5 Mm X 100 M Afumex</v>
          </cell>
          <cell r="D4923" t="str">
            <v>u</v>
          </cell>
          <cell r="E4923">
            <v>0.02</v>
          </cell>
          <cell r="F4923">
            <v>2892.5619999999999</v>
          </cell>
          <cell r="G4923">
            <v>57.851239999999997</v>
          </cell>
          <cell r="H4923">
            <v>44044</v>
          </cell>
        </row>
        <row r="4925">
          <cell r="A4925" t="str">
            <v>T1826</v>
          </cell>
          <cell r="C4925" t="str">
            <v>Tendido De Circuitos Cu 4X10Mm^2 - Iram 62.266</v>
          </cell>
          <cell r="D4925" t="str">
            <v>ml</v>
          </cell>
          <cell r="E4925">
            <v>20</v>
          </cell>
          <cell r="G4925">
            <v>802.13721962597401</v>
          </cell>
          <cell r="H4925">
            <v>44044</v>
          </cell>
          <cell r="I4925" t="str">
            <v>26 INSTALACIÓN ELÉCTRICA</v>
          </cell>
        </row>
        <row r="4926">
          <cell r="B4926" t="str">
            <v>I1936</v>
          </cell>
          <cell r="C4926" t="str">
            <v>Oficial Electricista</v>
          </cell>
          <cell r="D4926" t="str">
            <v>hs</v>
          </cell>
          <cell r="E4926">
            <v>0.4</v>
          </cell>
          <cell r="F4926">
            <v>792.42979906493497</v>
          </cell>
          <cell r="G4926">
            <v>316.97191962597401</v>
          </cell>
          <cell r="H4926">
            <v>44044</v>
          </cell>
          <cell r="I4926" t="str">
            <v>20 ml/día</v>
          </cell>
        </row>
        <row r="4927">
          <cell r="B4927" t="str">
            <v>I1964</v>
          </cell>
          <cell r="C4927" t="str">
            <v>Cable Subterraneo Tetrapolar Mh 4X10 Mm</v>
          </cell>
          <cell r="D4927" t="str">
            <v>ml</v>
          </cell>
          <cell r="E4927">
            <v>1</v>
          </cell>
          <cell r="F4927">
            <v>485.1653</v>
          </cell>
          <cell r="G4927">
            <v>485.1653</v>
          </cell>
          <cell r="H4927">
            <v>44044</v>
          </cell>
        </row>
        <row r="4929">
          <cell r="A4929" t="str">
            <v>T1827</v>
          </cell>
          <cell r="C4929" t="str">
            <v>Tendido De Circuitos Cu 4X4Mm^2 - Iram 62.266</v>
          </cell>
          <cell r="D4929" t="str">
            <v>ml</v>
          </cell>
          <cell r="E4929">
            <v>40</v>
          </cell>
          <cell r="G4929">
            <v>392.419859812987</v>
          </cell>
          <cell r="H4929">
            <v>44044</v>
          </cell>
          <cell r="I4929" t="str">
            <v>26 INSTALACIÓN ELÉCTRICA</v>
          </cell>
        </row>
        <row r="4930">
          <cell r="B4930" t="str">
            <v>I1936</v>
          </cell>
          <cell r="C4930" t="str">
            <v>Oficial Electricista</v>
          </cell>
          <cell r="D4930" t="str">
            <v>hs</v>
          </cell>
          <cell r="E4930">
            <v>0.2</v>
          </cell>
          <cell r="F4930">
            <v>792.42979906493497</v>
          </cell>
          <cell r="G4930">
            <v>158.48595981298701</v>
          </cell>
          <cell r="H4930">
            <v>44044</v>
          </cell>
          <cell r="I4930" t="str">
            <v>40 ml/día</v>
          </cell>
        </row>
        <row r="4931">
          <cell r="B4931" t="str">
            <v>I1965</v>
          </cell>
          <cell r="C4931" t="str">
            <v>Cable Subterraneo Tetrapolar Mh 4X4 Mm</v>
          </cell>
          <cell r="D4931" t="str">
            <v>ml</v>
          </cell>
          <cell r="E4931">
            <v>1</v>
          </cell>
          <cell r="F4931">
            <v>233.93389999999999</v>
          </cell>
          <cell r="G4931">
            <v>233.93389999999999</v>
          </cell>
          <cell r="H4931">
            <v>44044</v>
          </cell>
        </row>
        <row r="4933">
          <cell r="A4933" t="str">
            <v>T1828</v>
          </cell>
          <cell r="C4933" t="str">
            <v>Tendido De Circuitos Cu 2X6Mm^2 -  Iram 62.266</v>
          </cell>
          <cell r="D4933" t="str">
            <v>ml</v>
          </cell>
          <cell r="E4933">
            <v>50</v>
          </cell>
          <cell r="G4933">
            <v>280.30946785038964</v>
          </cell>
          <cell r="H4933">
            <v>44044</v>
          </cell>
          <cell r="I4933" t="str">
            <v>26 INSTALACIÓN ELÉCTRICA</v>
          </cell>
        </row>
        <row r="4934">
          <cell r="B4934" t="str">
            <v>I1936</v>
          </cell>
          <cell r="C4934" t="str">
            <v>Oficial Electricista</v>
          </cell>
          <cell r="D4934" t="str">
            <v>hs</v>
          </cell>
          <cell r="E4934">
            <v>0.16</v>
          </cell>
          <cell r="F4934">
            <v>792.42979906493497</v>
          </cell>
          <cell r="G4934">
            <v>126.7887678503896</v>
          </cell>
          <cell r="H4934">
            <v>44044</v>
          </cell>
          <cell r="I4934" t="str">
            <v>50 ml/día</v>
          </cell>
        </row>
        <row r="4935">
          <cell r="B4935" t="str">
            <v>I1966</v>
          </cell>
          <cell r="C4935" t="str">
            <v>Cable Subterraneo 2X5 Rollo 50 Mts</v>
          </cell>
          <cell r="D4935" t="str">
            <v>ml</v>
          </cell>
          <cell r="E4935">
            <v>1</v>
          </cell>
          <cell r="F4935">
            <v>153.52070000000001</v>
          </cell>
          <cell r="G4935">
            <v>153.52070000000001</v>
          </cell>
          <cell r="H4935">
            <v>44044</v>
          </cell>
        </row>
        <row r="4937">
          <cell r="A4937" t="str">
            <v>T1830</v>
          </cell>
          <cell r="C4937" t="str">
            <v>Equipos De Aa Jls</v>
          </cell>
          <cell r="D4937" t="str">
            <v>gl</v>
          </cell>
          <cell r="G4937">
            <v>3846269.0121489246</v>
          </cell>
          <cell r="H4937">
            <v>43993.615381944444</v>
          </cell>
          <cell r="I4937" t="str">
            <v>29 AIRE ACONDICIONADO</v>
          </cell>
        </row>
        <row r="4938">
          <cell r="B4938" t="str">
            <v>I1936</v>
          </cell>
          <cell r="C4938" t="str">
            <v>Oficial Electricista</v>
          </cell>
          <cell r="D4938" t="str">
            <v>hs</v>
          </cell>
          <cell r="E4938">
            <v>184</v>
          </cell>
          <cell r="F4938">
            <v>792.42979906493497</v>
          </cell>
          <cell r="G4938">
            <v>145807.08302794804</v>
          </cell>
          <cell r="H4938">
            <v>44044</v>
          </cell>
        </row>
        <row r="4939">
          <cell r="B4939" t="str">
            <v>I1937</v>
          </cell>
          <cell r="C4939" t="str">
            <v>Ayudante Electricista</v>
          </cell>
          <cell r="D4939" t="str">
            <v>hs</v>
          </cell>
          <cell r="E4939">
            <v>184</v>
          </cell>
          <cell r="F4939">
            <v>609.15474717922052</v>
          </cell>
          <cell r="G4939">
            <v>112084.47348097658</v>
          </cell>
          <cell r="H4939">
            <v>44044</v>
          </cell>
        </row>
        <row r="4940">
          <cell r="B4940" t="str">
            <v>I1950</v>
          </cell>
          <cell r="C4940" t="str">
            <v>Equipo Multisplit 3 Unidades 2500W+2500X+3500W</v>
          </cell>
          <cell r="D4940" t="str">
            <v>u</v>
          </cell>
          <cell r="E4940">
            <v>8</v>
          </cell>
          <cell r="F4940">
            <v>254863.63639999999</v>
          </cell>
          <cell r="G4940">
            <v>2038909.0911999999</v>
          </cell>
          <cell r="H4940">
            <v>44044</v>
          </cell>
        </row>
        <row r="4941">
          <cell r="B4941" t="str">
            <v>I1951</v>
          </cell>
          <cell r="C4941" t="str">
            <v>Equipo Multisplit 4 Unidades 10600+ 3000-4500-5500W F/C</v>
          </cell>
          <cell r="D4941" t="str">
            <v>u</v>
          </cell>
          <cell r="E4941">
            <v>3</v>
          </cell>
          <cell r="F4941">
            <v>242975.2066</v>
          </cell>
          <cell r="G4941">
            <v>728925.61979999999</v>
          </cell>
          <cell r="H4941">
            <v>44044</v>
          </cell>
        </row>
        <row r="4942">
          <cell r="B4942" t="str">
            <v>I1952</v>
          </cell>
          <cell r="C4942" t="str">
            <v>Split Unidad Interior 2600 Frigorias</v>
          </cell>
          <cell r="D4942" t="str">
            <v>u</v>
          </cell>
          <cell r="E4942">
            <v>16</v>
          </cell>
          <cell r="F4942">
            <v>14040.4959</v>
          </cell>
          <cell r="G4942">
            <v>224647.9344</v>
          </cell>
          <cell r="H4942">
            <v>44044</v>
          </cell>
        </row>
        <row r="4943">
          <cell r="B4943" t="str">
            <v>I1953</v>
          </cell>
          <cell r="C4943" t="str">
            <v>Split Unidad Interior 3000 Frigorias</v>
          </cell>
          <cell r="D4943" t="str">
            <v>u</v>
          </cell>
          <cell r="E4943">
            <v>13</v>
          </cell>
          <cell r="F4943">
            <v>16848.595079999999</v>
          </cell>
          <cell r="G4943">
            <v>219031.73603999999</v>
          </cell>
          <cell r="H4943">
            <v>43993.615381944444</v>
          </cell>
        </row>
        <row r="4944">
          <cell r="B4944" t="str">
            <v>I1947</v>
          </cell>
          <cell r="C4944" t="str">
            <v>Aire Cassette Bgh 4500 Kcal</v>
          </cell>
          <cell r="D4944" t="str">
            <v>u</v>
          </cell>
          <cell r="E4944">
            <v>4</v>
          </cell>
          <cell r="F4944">
            <v>66116.297500000001</v>
          </cell>
          <cell r="G4944">
            <v>264465.19</v>
          </cell>
          <cell r="H4944">
            <v>44044</v>
          </cell>
        </row>
        <row r="4945">
          <cell r="B4945" t="str">
            <v>I1954</v>
          </cell>
          <cell r="C4945" t="str">
            <v>Aire Cassette Bgh 3000 Kcal</v>
          </cell>
          <cell r="D4945" t="str">
            <v>u</v>
          </cell>
          <cell r="E4945">
            <v>2</v>
          </cell>
          <cell r="F4945">
            <v>56198.9421</v>
          </cell>
          <cell r="G4945">
            <v>112397.8842</v>
          </cell>
          <cell r="H4945">
            <v>44044</v>
          </cell>
        </row>
        <row r="4947">
          <cell r="A4947" t="str">
            <v>T1831</v>
          </cell>
          <cell r="C4947" t="str">
            <v>Cajas De Pre Instalación</v>
          </cell>
          <cell r="D4947" t="str">
            <v>u</v>
          </cell>
          <cell r="G4947">
            <v>3257.7145924883112</v>
          </cell>
          <cell r="H4947">
            <v>44044</v>
          </cell>
          <cell r="I4947" t="str">
            <v>29 AIRE ACONDICIONADO</v>
          </cell>
        </row>
        <row r="4948">
          <cell r="B4948" t="str">
            <v>I1936</v>
          </cell>
          <cell r="C4948" t="str">
            <v>Oficial Electricista</v>
          </cell>
          <cell r="D4948" t="str">
            <v>hs</v>
          </cell>
          <cell r="E4948">
            <v>2</v>
          </cell>
          <cell r="F4948">
            <v>792.42979906493497</v>
          </cell>
          <cell r="G4948">
            <v>1584.8595981298699</v>
          </cell>
          <cell r="H4948">
            <v>44044</v>
          </cell>
        </row>
        <row r="4949">
          <cell r="B4949" t="str">
            <v>I1937</v>
          </cell>
          <cell r="C4949" t="str">
            <v>Ayudante Electricista</v>
          </cell>
          <cell r="D4949" t="str">
            <v>hs</v>
          </cell>
          <cell r="E4949">
            <v>2</v>
          </cell>
          <cell r="F4949">
            <v>609.15474717922052</v>
          </cell>
          <cell r="G4949">
            <v>1218.309494358441</v>
          </cell>
          <cell r="H4949">
            <v>44044</v>
          </cell>
        </row>
        <row r="4950">
          <cell r="B4950" t="str">
            <v>I1938</v>
          </cell>
          <cell r="C4950" t="str">
            <v>Cajas De Pre Instalación Aire Acondicionado</v>
          </cell>
          <cell r="D4950" t="str">
            <v>u</v>
          </cell>
          <cell r="E4950">
            <v>1</v>
          </cell>
          <cell r="F4950">
            <v>454.5455</v>
          </cell>
          <cell r="G4950">
            <v>454.5455</v>
          </cell>
          <cell r="H4950">
            <v>44044</v>
          </cell>
        </row>
        <row r="4952">
          <cell r="A4952" t="str">
            <v>T1832</v>
          </cell>
          <cell r="C4952" t="str">
            <v>Campanas De Alarma De Incendios</v>
          </cell>
          <cell r="D4952" t="str">
            <v>u</v>
          </cell>
          <cell r="G4952">
            <v>5416.3921924883107</v>
          </cell>
          <cell r="H4952">
            <v>44044</v>
          </cell>
          <cell r="I4952" t="str">
            <v>24 INSTALACIÓN CONTRA INCENDIO</v>
          </cell>
        </row>
        <row r="4953">
          <cell r="B4953" t="str">
            <v>I1936</v>
          </cell>
          <cell r="C4953" t="str">
            <v>Oficial Electricista</v>
          </cell>
          <cell r="D4953" t="str">
            <v>hs</v>
          </cell>
          <cell r="E4953">
            <v>2</v>
          </cell>
          <cell r="F4953">
            <v>792.42979906493497</v>
          </cell>
          <cell r="G4953">
            <v>1584.8595981298699</v>
          </cell>
          <cell r="H4953">
            <v>44044</v>
          </cell>
        </row>
        <row r="4954">
          <cell r="B4954" t="str">
            <v>I1937</v>
          </cell>
          <cell r="C4954" t="str">
            <v>Ayudante Electricista</v>
          </cell>
          <cell r="D4954" t="str">
            <v>hs</v>
          </cell>
          <cell r="E4954">
            <v>2</v>
          </cell>
          <cell r="F4954">
            <v>609.15474717922052</v>
          </cell>
          <cell r="G4954">
            <v>1218.309494358441</v>
          </cell>
          <cell r="H4954">
            <v>44044</v>
          </cell>
        </row>
        <row r="4955">
          <cell r="B4955" t="str">
            <v>I1939</v>
          </cell>
          <cell r="C4955" t="str">
            <v>Campana Incendio 6 Pulgadas Exterior Roja 24 Y 12 V Alarma</v>
          </cell>
          <cell r="D4955" t="str">
            <v>u</v>
          </cell>
          <cell r="E4955">
            <v>1</v>
          </cell>
          <cell r="F4955">
            <v>2613.2231000000002</v>
          </cell>
          <cell r="G4955">
            <v>2613.2231000000002</v>
          </cell>
          <cell r="H4955">
            <v>44044</v>
          </cell>
        </row>
        <row r="4957">
          <cell r="A4957" t="str">
            <v>T1833</v>
          </cell>
          <cell r="C4957" t="str">
            <v>Pulsador Para Alarma De Incendios</v>
          </cell>
          <cell r="D4957" t="str">
            <v>u</v>
          </cell>
          <cell r="G4957">
            <v>4783.2660387324668</v>
          </cell>
          <cell r="H4957">
            <v>44044</v>
          </cell>
          <cell r="I4957" t="str">
            <v>24 INSTALACIÓN CONTRA INCENDIO</v>
          </cell>
        </row>
        <row r="4958">
          <cell r="B4958" t="str">
            <v>I1936</v>
          </cell>
          <cell r="C4958" t="str">
            <v>Oficial Electricista</v>
          </cell>
          <cell r="D4958" t="str">
            <v>hs</v>
          </cell>
          <cell r="E4958">
            <v>3</v>
          </cell>
          <cell r="F4958">
            <v>792.42979906493497</v>
          </cell>
          <cell r="G4958">
            <v>2377.2893971948051</v>
          </cell>
          <cell r="H4958">
            <v>44044</v>
          </cell>
        </row>
        <row r="4959">
          <cell r="B4959" t="str">
            <v>I1937</v>
          </cell>
          <cell r="C4959" t="str">
            <v>Ayudante Electricista</v>
          </cell>
          <cell r="D4959" t="str">
            <v>hs</v>
          </cell>
          <cell r="E4959">
            <v>3</v>
          </cell>
          <cell r="F4959">
            <v>609.15474717922052</v>
          </cell>
          <cell r="G4959">
            <v>1827.4642415376616</v>
          </cell>
          <cell r="H4959">
            <v>44044</v>
          </cell>
        </row>
        <row r="4960">
          <cell r="B4960" t="str">
            <v>I1940</v>
          </cell>
          <cell r="C4960" t="str">
            <v>Alarma De Incendio Avisador Pulsador Con Cartel</v>
          </cell>
          <cell r="D4960" t="str">
            <v>u</v>
          </cell>
          <cell r="E4960">
            <v>1</v>
          </cell>
          <cell r="F4960">
            <v>578.51239999999996</v>
          </cell>
          <cell r="G4960">
            <v>578.51239999999996</v>
          </cell>
          <cell r="H4960">
            <v>44044</v>
          </cell>
        </row>
        <row r="4962">
          <cell r="A4962" t="str">
            <v>T1834</v>
          </cell>
          <cell r="C4962" t="str">
            <v>Alquiler De Sanitarios Y Oficinas Modulares Existentes</v>
          </cell>
          <cell r="D4962" t="str">
            <v>mes</v>
          </cell>
          <cell r="G4962">
            <v>251850.5604127307</v>
          </cell>
          <cell r="H4962">
            <v>43993.425844907404</v>
          </cell>
          <cell r="I4962" t="str">
            <v>02 TRABAJOS PRELIMINARES</v>
          </cell>
        </row>
        <row r="4963">
          <cell r="B4963" t="str">
            <v>I1941</v>
          </cell>
          <cell r="C4963" t="str">
            <v>Módulos Estándar Mb20 - Oficina De 6 Mts X 2.5 Mts Equipada Con Aa F/C 3.000 Fgs. Con Puestos De Datos Y Telefonía</v>
          </cell>
          <cell r="D4963" t="str">
            <v>mes</v>
          </cell>
          <cell r="E4963">
            <v>1</v>
          </cell>
          <cell r="F4963">
            <v>152570.84662113065</v>
          </cell>
          <cell r="G4963">
            <v>152570.84662113065</v>
          </cell>
          <cell r="H4963">
            <v>43993.425844907404</v>
          </cell>
        </row>
        <row r="4964">
          <cell r="B4964" t="str">
            <v>I1942</v>
          </cell>
          <cell r="C4964" t="str">
            <v>Modulos Estándar Mb20 - Mueble Bajo Mesada, Anafe Y Bacha - Oficina De 6 Mts X 2.5 Mts Equipada Con Aa F/C 3.000 Fgs</v>
          </cell>
          <cell r="D4964" t="str">
            <v>mes</v>
          </cell>
          <cell r="E4964">
            <v>1</v>
          </cell>
          <cell r="F4964">
            <v>55377.318383955819</v>
          </cell>
          <cell r="G4964">
            <v>55377.318383955819</v>
          </cell>
          <cell r="H4964">
            <v>43993.425844907404</v>
          </cell>
        </row>
        <row r="4965">
          <cell r="B4965" t="str">
            <v>I1943</v>
          </cell>
          <cell r="C4965" t="str">
            <v>Escalera De Hierro (Alquiler)</v>
          </cell>
          <cell r="D4965" t="str">
            <v>mes</v>
          </cell>
          <cell r="E4965">
            <v>1</v>
          </cell>
          <cell r="F4965">
            <v>9926.6967010608932</v>
          </cell>
          <cell r="G4965">
            <v>9926.6967010608932</v>
          </cell>
          <cell r="H4965">
            <v>43993.425844907404</v>
          </cell>
        </row>
        <row r="4966">
          <cell r="B4966" t="str">
            <v>I1944</v>
          </cell>
          <cell r="C4966" t="str">
            <v>Modulo Sanitario – Configuración 4 Box De Inodros, 5 Migitorios Y 2 Lavamanos</v>
          </cell>
          <cell r="D4966" t="str">
            <v>mes</v>
          </cell>
          <cell r="E4966">
            <v>1</v>
          </cell>
          <cell r="F4966">
            <v>21733.600000000002</v>
          </cell>
          <cell r="G4966">
            <v>21733.600000000002</v>
          </cell>
          <cell r="H4966">
            <v>43993.425844907404</v>
          </cell>
        </row>
        <row r="4967">
          <cell r="B4967" t="str">
            <v>I1945</v>
          </cell>
          <cell r="C4967" t="str">
            <v>Mb10 Sanitario - Configuración: 2 Box De Inodoro, Un Lavamanos</v>
          </cell>
          <cell r="D4967" t="str">
            <v>mes</v>
          </cell>
          <cell r="E4967">
            <v>1</v>
          </cell>
          <cell r="F4967">
            <v>12242.098706583345</v>
          </cell>
          <cell r="G4967">
            <v>12242.098706583345</v>
          </cell>
          <cell r="H4967">
            <v>43993.425844907404</v>
          </cell>
        </row>
        <row r="4969">
          <cell r="A4969" t="str">
            <v>T1835</v>
          </cell>
          <cell r="C4969" t="str">
            <v>Desmontaje Y Retiro De Sanitarios Y Oficinas Modulares</v>
          </cell>
          <cell r="D4969" t="str">
            <v>gl</v>
          </cell>
          <cell r="G4969">
            <v>168753.84391803519</v>
          </cell>
          <cell r="H4969">
            <v>43993.425844907404</v>
          </cell>
          <cell r="I4969" t="str">
            <v>02 TRABAJOS PRELIMINARES</v>
          </cell>
        </row>
        <row r="4970">
          <cell r="B4970" t="str">
            <v>I1946</v>
          </cell>
          <cell r="C4970" t="str">
            <v>Desinstalación De Base Operativa Transitoria - Módulos Y Flete Desde J.L. Suarez.</v>
          </cell>
          <cell r="D4970" t="str">
            <v>gl</v>
          </cell>
          <cell r="E4970">
            <v>1</v>
          </cell>
          <cell r="F4970">
            <v>168753.84391803519</v>
          </cell>
          <cell r="G4970">
            <v>168753.84391803519</v>
          </cell>
          <cell r="H4970">
            <v>43993.425844907404</v>
          </cell>
        </row>
        <row r="4972">
          <cell r="A4972" t="str">
            <v>T1836</v>
          </cell>
          <cell r="C4972" t="str">
            <v xml:space="preserve">Columnas De Alumbrado Con 1 Luminaria Led 80W S/ Detalle D4 - H: 6,00 Mts </v>
          </cell>
          <cell r="D4972" t="str">
            <v>u</v>
          </cell>
          <cell r="G4972">
            <v>23062.886922929869</v>
          </cell>
          <cell r="H4972">
            <v>44044</v>
          </cell>
          <cell r="I4972" t="str">
            <v>26 INSTALACIÓN ELÉCTRICA</v>
          </cell>
        </row>
        <row r="4973">
          <cell r="B4973" t="str">
            <v>I1728</v>
          </cell>
          <cell r="C4973" t="str">
            <v>Columna Doble Brazo 5,5M Altura Libre</v>
          </cell>
          <cell r="D4973" t="str">
            <v>u</v>
          </cell>
          <cell r="E4973">
            <v>1</v>
          </cell>
          <cell r="F4973">
            <v>8181.8181999999997</v>
          </cell>
          <cell r="G4973">
            <v>8181.8181999999997</v>
          </cell>
          <cell r="H4973">
            <v>44044</v>
          </cell>
        </row>
        <row r="4974">
          <cell r="B4974" t="str">
            <v>I1313</v>
          </cell>
          <cell r="C4974" t="str">
            <v>Camion Con Hidrogrua</v>
          </cell>
          <cell r="D4974" t="str">
            <v>hs</v>
          </cell>
          <cell r="E4974">
            <v>1</v>
          </cell>
          <cell r="F4974">
            <v>2375.9</v>
          </cell>
          <cell r="G4974">
            <v>2375.9</v>
          </cell>
          <cell r="H4974">
            <v>44062</v>
          </cell>
        </row>
        <row r="4975">
          <cell r="B4975" t="str">
            <v>I1967</v>
          </cell>
          <cell r="C4975" t="str">
            <v>Led 100 Watts</v>
          </cell>
          <cell r="D4975" t="str">
            <v>u</v>
          </cell>
          <cell r="E4975">
            <v>1</v>
          </cell>
          <cell r="F4975">
            <v>7024.7933999999996</v>
          </cell>
          <cell r="G4975">
            <v>7024.7933999999996</v>
          </cell>
          <cell r="H4975">
            <v>44044</v>
          </cell>
        </row>
        <row r="4976">
          <cell r="B4976" t="str">
            <v>I1004</v>
          </cell>
          <cell r="C4976" t="str">
            <v>Oficial</v>
          </cell>
          <cell r="D4976" t="str">
            <v>hs</v>
          </cell>
          <cell r="E4976">
            <v>2</v>
          </cell>
          <cell r="F4976">
            <v>534.76377932467528</v>
          </cell>
          <cell r="G4976">
            <v>1069.5275586493506</v>
          </cell>
          <cell r="H4976">
            <v>44044</v>
          </cell>
        </row>
        <row r="4977">
          <cell r="B4977" t="str">
            <v>I1005</v>
          </cell>
          <cell r="C4977" t="str">
            <v>Ayudante</v>
          </cell>
          <cell r="D4977" t="str">
            <v>hs</v>
          </cell>
          <cell r="E4977">
            <v>2</v>
          </cell>
          <cell r="F4977">
            <v>468.58057475324659</v>
          </cell>
          <cell r="G4977">
            <v>937.16114950649319</v>
          </cell>
          <cell r="H4977">
            <v>44044</v>
          </cell>
        </row>
        <row r="4978">
          <cell r="B4978" t="str">
            <v>I1311</v>
          </cell>
          <cell r="C4978" t="str">
            <v>Maquinista</v>
          </cell>
          <cell r="D4978" t="str">
            <v>hs</v>
          </cell>
          <cell r="E4978">
            <v>1</v>
          </cell>
          <cell r="F4978">
            <v>670.51752228571434</v>
          </cell>
          <cell r="G4978">
            <v>670.51752228571434</v>
          </cell>
          <cell r="H4978">
            <v>44062</v>
          </cell>
        </row>
        <row r="4979">
          <cell r="B4979" t="str">
            <v>I1936</v>
          </cell>
          <cell r="C4979" t="str">
            <v>Oficial Electricista</v>
          </cell>
          <cell r="D4979" t="str">
            <v>hs</v>
          </cell>
          <cell r="E4979">
            <v>2</v>
          </cell>
          <cell r="F4979">
            <v>792.42979906493497</v>
          </cell>
          <cell r="G4979">
            <v>1584.8595981298699</v>
          </cell>
          <cell r="H4979">
            <v>44044</v>
          </cell>
        </row>
        <row r="4980">
          <cell r="B4980" t="str">
            <v>I1937</v>
          </cell>
          <cell r="C4980" t="str">
            <v>Ayudante Electricista</v>
          </cell>
          <cell r="D4980" t="str">
            <v>hs</v>
          </cell>
          <cell r="E4980">
            <v>2</v>
          </cell>
          <cell r="F4980">
            <v>609.15474717922052</v>
          </cell>
          <cell r="G4980">
            <v>1218.309494358441</v>
          </cell>
          <cell r="H4980">
            <v>44044</v>
          </cell>
        </row>
        <row r="4982">
          <cell r="A4982" t="str">
            <v>T1837</v>
          </cell>
          <cell r="C4982" t="str">
            <v>Artefacto De Salida De Emergencia</v>
          </cell>
          <cell r="D4982" t="str">
            <v>u</v>
          </cell>
          <cell r="G4982">
            <v>2392.4936462441556</v>
          </cell>
          <cell r="H4982">
            <v>44044</v>
          </cell>
          <cell r="I4982" t="str">
            <v>26 INSTALACIÓN ELÉCTRICA</v>
          </cell>
        </row>
        <row r="4983">
          <cell r="B4983" t="str">
            <v>I1968</v>
          </cell>
          <cell r="C4983" t="str">
            <v>Señalizador Led Salida De Emergencia Atomlux Ultra Compacto</v>
          </cell>
          <cell r="D4983" t="str">
            <v>u</v>
          </cell>
          <cell r="E4983">
            <v>1</v>
          </cell>
          <cell r="F4983">
            <v>990.90909999999997</v>
          </cell>
          <cell r="G4983">
            <v>990.90909999999997</v>
          </cell>
          <cell r="H4983">
            <v>44044</v>
          </cell>
        </row>
        <row r="4984">
          <cell r="B4984" t="str">
            <v>I1936</v>
          </cell>
          <cell r="C4984" t="str">
            <v>Oficial Electricista</v>
          </cell>
          <cell r="D4984" t="str">
            <v>hs</v>
          </cell>
          <cell r="E4984">
            <v>1</v>
          </cell>
          <cell r="F4984">
            <v>792.42979906493497</v>
          </cell>
          <cell r="G4984">
            <v>792.42979906493497</v>
          </cell>
          <cell r="H4984">
            <v>44044</v>
          </cell>
        </row>
        <row r="4985">
          <cell r="B4985" t="str">
            <v>I1937</v>
          </cell>
          <cell r="C4985" t="str">
            <v>Ayudante Electricista</v>
          </cell>
          <cell r="D4985" t="str">
            <v>hs</v>
          </cell>
          <cell r="E4985">
            <v>1</v>
          </cell>
          <cell r="F4985">
            <v>609.15474717922052</v>
          </cell>
          <cell r="G4985">
            <v>609.15474717922052</v>
          </cell>
          <cell r="H4985">
            <v>44044</v>
          </cell>
        </row>
        <row r="4987">
          <cell r="A4987" t="str">
            <v>T1838</v>
          </cell>
          <cell r="C4987" t="str">
            <v>Artefactos De Iluminación Empotrables Con Difusor De Policarbonato Opal. Panel Led 40W</v>
          </cell>
          <cell r="D4987" t="str">
            <v>u</v>
          </cell>
          <cell r="G4987">
            <v>2161.9151247565524</v>
          </cell>
          <cell r="H4987">
            <v>43994.612581018519</v>
          </cell>
          <cell r="I4987" t="str">
            <v>26 INSTALACIÓN ELÉCTRICA</v>
          </cell>
        </row>
        <row r="4988">
          <cell r="B4988" t="str">
            <v>I1972</v>
          </cell>
          <cell r="C4988" t="str">
            <v>Luminaria Amurada A Pared Led 24W</v>
          </cell>
          <cell r="D4988" t="str">
            <v>u</v>
          </cell>
          <cell r="E4988">
            <v>1</v>
          </cell>
          <cell r="F4988">
            <v>760.33057851239676</v>
          </cell>
          <cell r="G4988">
            <v>760.33057851239676</v>
          </cell>
          <cell r="H4988">
            <v>43994.612581018519</v>
          </cell>
        </row>
        <row r="4989">
          <cell r="B4989" t="str">
            <v>I1936</v>
          </cell>
          <cell r="C4989" t="str">
            <v>Oficial Electricista</v>
          </cell>
          <cell r="D4989" t="str">
            <v>hs</v>
          </cell>
          <cell r="E4989">
            <v>1</v>
          </cell>
          <cell r="F4989">
            <v>792.42979906493497</v>
          </cell>
          <cell r="G4989">
            <v>792.42979906493497</v>
          </cell>
          <cell r="H4989">
            <v>44044</v>
          </cell>
        </row>
        <row r="4990">
          <cell r="B4990" t="str">
            <v>I1937</v>
          </cell>
          <cell r="C4990" t="str">
            <v>Ayudante Electricista</v>
          </cell>
          <cell r="D4990" t="str">
            <v>hs</v>
          </cell>
          <cell r="E4990">
            <v>1</v>
          </cell>
          <cell r="F4990">
            <v>609.15474717922052</v>
          </cell>
          <cell r="G4990">
            <v>609.15474717922052</v>
          </cell>
          <cell r="H4990">
            <v>44044</v>
          </cell>
        </row>
        <row r="4992">
          <cell r="A4992" t="str">
            <v>T1839</v>
          </cell>
          <cell r="C4992" t="str">
            <v>Equipo De Iluminación Autónomo Permanente P/ Luminarias</v>
          </cell>
          <cell r="D4992" t="str">
            <v>u</v>
          </cell>
          <cell r="G4992">
            <v>4233.8159512028324</v>
          </cell>
          <cell r="H4992">
            <v>43994.61246527778</v>
          </cell>
          <cell r="I4992" t="str">
            <v>26 INSTALACIÓN ELÉCTRICA</v>
          </cell>
        </row>
        <row r="4993">
          <cell r="B4993" t="str">
            <v>I1970</v>
          </cell>
          <cell r="C4993" t="str">
            <v>Equipo De Iluminación Autónomo Permanente P/ Luminarias</v>
          </cell>
          <cell r="D4993" t="str">
            <v>u</v>
          </cell>
          <cell r="E4993">
            <v>1</v>
          </cell>
          <cell r="F4993">
            <v>2832.2314049586776</v>
          </cell>
          <cell r="G4993">
            <v>2832.2314049586776</v>
          </cell>
          <cell r="H4993">
            <v>43994.61246527778</v>
          </cell>
        </row>
        <row r="4994">
          <cell r="B4994" t="str">
            <v>I1936</v>
          </cell>
          <cell r="C4994" t="str">
            <v>Oficial Electricista</v>
          </cell>
          <cell r="D4994" t="str">
            <v>hs</v>
          </cell>
          <cell r="E4994">
            <v>1</v>
          </cell>
          <cell r="F4994">
            <v>792.42979906493497</v>
          </cell>
          <cell r="G4994">
            <v>792.42979906493497</v>
          </cell>
          <cell r="H4994">
            <v>44044</v>
          </cell>
        </row>
        <row r="4995">
          <cell r="B4995" t="str">
            <v>I1937</v>
          </cell>
          <cell r="C4995" t="str">
            <v>Ayudante Electricista</v>
          </cell>
          <cell r="D4995" t="str">
            <v>hs</v>
          </cell>
          <cell r="E4995">
            <v>1</v>
          </cell>
          <cell r="F4995">
            <v>609.15474717922052</v>
          </cell>
          <cell r="G4995">
            <v>609.15474717922052</v>
          </cell>
          <cell r="H4995">
            <v>44044</v>
          </cell>
        </row>
        <row r="4997">
          <cell r="A4997" t="str">
            <v>T1840</v>
          </cell>
          <cell r="C4997" t="str">
            <v>Artefactos De Iluminación Ip65 Con Difusor De Policarbonato Opal. Doble Tubo Led 2X20W</v>
          </cell>
          <cell r="D4997" t="str">
            <v>u</v>
          </cell>
          <cell r="G4997">
            <v>2749.5184462441553</v>
          </cell>
          <cell r="H4997">
            <v>44044</v>
          </cell>
          <cell r="I4997" t="str">
            <v>26 INSTALACIÓN ELÉCTRICA</v>
          </cell>
        </row>
        <row r="4998">
          <cell r="B4998" t="str">
            <v>I1971</v>
          </cell>
          <cell r="C4998" t="str">
            <v>Artefactos De Iluminación Ip65 Con Difusor De Policarbonato Opal. Doble Tubo Led 2X20W</v>
          </cell>
          <cell r="D4998" t="str">
            <v>u</v>
          </cell>
          <cell r="E4998">
            <v>1</v>
          </cell>
          <cell r="F4998">
            <v>1347.9339</v>
          </cell>
          <cell r="G4998">
            <v>1347.9339</v>
          </cell>
          <cell r="H4998">
            <v>44044</v>
          </cell>
        </row>
        <row r="4999">
          <cell r="B4999" t="str">
            <v>I1936</v>
          </cell>
          <cell r="C4999" t="str">
            <v>Oficial Electricista</v>
          </cell>
          <cell r="D4999" t="str">
            <v>hs</v>
          </cell>
          <cell r="E4999">
            <v>1</v>
          </cell>
          <cell r="F4999">
            <v>792.42979906493497</v>
          </cell>
          <cell r="G4999">
            <v>792.42979906493497</v>
          </cell>
          <cell r="H4999">
            <v>44044</v>
          </cell>
        </row>
        <row r="5000">
          <cell r="B5000" t="str">
            <v>I1937</v>
          </cell>
          <cell r="C5000" t="str">
            <v>Ayudante Electricista</v>
          </cell>
          <cell r="D5000" t="str">
            <v>hs</v>
          </cell>
          <cell r="E5000">
            <v>1</v>
          </cell>
          <cell r="F5000">
            <v>609.15474717922052</v>
          </cell>
          <cell r="G5000">
            <v>609.15474717922052</v>
          </cell>
          <cell r="H5000">
            <v>44044</v>
          </cell>
        </row>
        <row r="5002">
          <cell r="A5002" t="str">
            <v>T1841</v>
          </cell>
          <cell r="C5002" t="str">
            <v>Luminaria Amurada A Pared Led 24W</v>
          </cell>
          <cell r="D5002" t="str">
            <v>u</v>
          </cell>
          <cell r="G5002">
            <v>2161.9151247565524</v>
          </cell>
          <cell r="H5002">
            <v>43994.612581018519</v>
          </cell>
          <cell r="I5002" t="str">
            <v>26 INSTALACIÓN ELÉCTRICA</v>
          </cell>
        </row>
        <row r="5003">
          <cell r="B5003" t="str">
            <v>I1972</v>
          </cell>
          <cell r="C5003" t="str">
            <v>Luminaria Amurada A Pared Led 24W</v>
          </cell>
          <cell r="D5003" t="str">
            <v>u</v>
          </cell>
          <cell r="E5003">
            <v>1</v>
          </cell>
          <cell r="F5003">
            <v>760.33057851239676</v>
          </cell>
          <cell r="G5003">
            <v>760.33057851239676</v>
          </cell>
          <cell r="H5003">
            <v>43994.612581018519</v>
          </cell>
        </row>
        <row r="5004">
          <cell r="B5004" t="str">
            <v>I1936</v>
          </cell>
          <cell r="C5004" t="str">
            <v>Oficial Electricista</v>
          </cell>
          <cell r="D5004" t="str">
            <v>hs</v>
          </cell>
          <cell r="E5004">
            <v>1</v>
          </cell>
          <cell r="F5004">
            <v>792.42979906493497</v>
          </cell>
          <cell r="G5004">
            <v>792.42979906493497</v>
          </cell>
          <cell r="H5004">
            <v>44044</v>
          </cell>
        </row>
        <row r="5005">
          <cell r="B5005" t="str">
            <v>I1937</v>
          </cell>
          <cell r="C5005" t="str">
            <v>Ayudante Electricista</v>
          </cell>
          <cell r="D5005" t="str">
            <v>hs</v>
          </cell>
          <cell r="E5005">
            <v>1</v>
          </cell>
          <cell r="F5005">
            <v>609.15474717922052</v>
          </cell>
          <cell r="G5005">
            <v>609.15474717922052</v>
          </cell>
          <cell r="H5005">
            <v>44044</v>
          </cell>
        </row>
        <row r="5007">
          <cell r="A5007" t="str">
            <v>T1842</v>
          </cell>
          <cell r="C5007" t="str">
            <v>Artefactos De Iluminación Empotrables Con Difusor De Policarbonato Opal. Panel Led 24W</v>
          </cell>
          <cell r="D5007" t="str">
            <v>u</v>
          </cell>
          <cell r="G5007">
            <v>2161.9151247565524</v>
          </cell>
          <cell r="H5007">
            <v>43994.612638888888</v>
          </cell>
          <cell r="I5007" t="str">
            <v>26 INSTALACIÓN ELÉCTRICA</v>
          </cell>
        </row>
        <row r="5008">
          <cell r="B5008" t="str">
            <v>I1973</v>
          </cell>
          <cell r="C5008" t="str">
            <v>Artefacto De Iluminación Empotrables Con Difusor De Policarbonato Opal. Panel Led 24W</v>
          </cell>
          <cell r="D5008" t="str">
            <v>u</v>
          </cell>
          <cell r="E5008">
            <v>1</v>
          </cell>
          <cell r="F5008">
            <v>760.33057851239676</v>
          </cell>
          <cell r="G5008">
            <v>760.33057851239676</v>
          </cell>
          <cell r="H5008">
            <v>43994.612638888888</v>
          </cell>
        </row>
        <row r="5009">
          <cell r="B5009" t="str">
            <v>I1936</v>
          </cell>
          <cell r="C5009" t="str">
            <v>Oficial Electricista</v>
          </cell>
          <cell r="D5009" t="str">
            <v>hs</v>
          </cell>
          <cell r="E5009">
            <v>1</v>
          </cell>
          <cell r="F5009">
            <v>792.42979906493497</v>
          </cell>
          <cell r="G5009">
            <v>792.42979906493497</v>
          </cell>
          <cell r="H5009">
            <v>44044</v>
          </cell>
        </row>
        <row r="5010">
          <cell r="B5010" t="str">
            <v>I1937</v>
          </cell>
          <cell r="C5010" t="str">
            <v>Ayudante Electricista</v>
          </cell>
          <cell r="D5010" t="str">
            <v>hs</v>
          </cell>
          <cell r="E5010">
            <v>1</v>
          </cell>
          <cell r="F5010">
            <v>609.15474717922052</v>
          </cell>
          <cell r="G5010">
            <v>609.15474717922052</v>
          </cell>
          <cell r="H5010">
            <v>44044</v>
          </cell>
        </row>
        <row r="5012">
          <cell r="A5012" t="str">
            <v>T1843</v>
          </cell>
          <cell r="C5012" t="str">
            <v>Artefactos De Iluminación Empotrables Con Difusor De Policarbonato Opal. Panel Led 16W</v>
          </cell>
          <cell r="D5012" t="str">
            <v>u</v>
          </cell>
          <cell r="G5012">
            <v>2211.5019016160563</v>
          </cell>
          <cell r="H5012">
            <v>43994.612696759257</v>
          </cell>
          <cell r="I5012" t="str">
            <v>26 INSTALACIÓN ELÉCTRICA</v>
          </cell>
        </row>
        <row r="5013">
          <cell r="B5013" t="str">
            <v>I1974</v>
          </cell>
          <cell r="C5013" t="str">
            <v>Artefactos De Iluminación Empotrables Con Difusor De Policarbonato Opal. Panel Led 16W</v>
          </cell>
          <cell r="D5013" t="str">
            <v>u</v>
          </cell>
          <cell r="E5013">
            <v>1</v>
          </cell>
          <cell r="F5013">
            <v>809.91735537190084</v>
          </cell>
          <cell r="G5013">
            <v>809.91735537190084</v>
          </cell>
          <cell r="H5013">
            <v>43994.612696759257</v>
          </cell>
        </row>
        <row r="5014">
          <cell r="B5014" t="str">
            <v>I1936</v>
          </cell>
          <cell r="C5014" t="str">
            <v>Oficial Electricista</v>
          </cell>
          <cell r="D5014" t="str">
            <v>hs</v>
          </cell>
          <cell r="E5014">
            <v>1</v>
          </cell>
          <cell r="F5014">
            <v>792.42979906493497</v>
          </cell>
          <cell r="G5014">
            <v>792.42979906493497</v>
          </cell>
          <cell r="H5014">
            <v>44044</v>
          </cell>
        </row>
        <row r="5015">
          <cell r="B5015" t="str">
            <v>I1937</v>
          </cell>
          <cell r="C5015" t="str">
            <v>Ayudante Electricista</v>
          </cell>
          <cell r="D5015" t="str">
            <v>hs</v>
          </cell>
          <cell r="E5015">
            <v>1</v>
          </cell>
          <cell r="F5015">
            <v>609.15474717922052</v>
          </cell>
          <cell r="G5015">
            <v>609.15474717922052</v>
          </cell>
          <cell r="H5015">
            <v>44044</v>
          </cell>
        </row>
        <row r="5017">
          <cell r="A5017" t="str">
            <v>T1844</v>
          </cell>
          <cell r="C5017" t="str">
            <v>Extractor De Aire 150Mm</v>
          </cell>
          <cell r="D5017" t="str">
            <v>u</v>
          </cell>
          <cell r="G5017">
            <v>3617.2186792651705</v>
          </cell>
          <cell r="H5017">
            <v>43994.612754629627</v>
          </cell>
          <cell r="I5017" t="str">
            <v>26 INSTALACIÓN ELÉCTRICA</v>
          </cell>
        </row>
        <row r="5018">
          <cell r="B5018" t="str">
            <v>I1975</v>
          </cell>
          <cell r="C5018" t="str">
            <v>Extractor De Aire 150Mm</v>
          </cell>
          <cell r="D5018" t="str">
            <v>u</v>
          </cell>
          <cell r="E5018">
            <v>1</v>
          </cell>
          <cell r="F5018">
            <v>814.04958677685954</v>
          </cell>
          <cell r="G5018">
            <v>814.04958677685954</v>
          </cell>
          <cell r="H5018">
            <v>43994.612754629627</v>
          </cell>
        </row>
        <row r="5019">
          <cell r="B5019" t="str">
            <v>I1936</v>
          </cell>
          <cell r="C5019" t="str">
            <v>Oficial Electricista</v>
          </cell>
          <cell r="D5019" t="str">
            <v>hs</v>
          </cell>
          <cell r="E5019">
            <v>2</v>
          </cell>
          <cell r="F5019">
            <v>792.42979906493497</v>
          </cell>
          <cell r="G5019">
            <v>1584.8595981298699</v>
          </cell>
          <cell r="H5019">
            <v>44044</v>
          </cell>
        </row>
        <row r="5020">
          <cell r="B5020" t="str">
            <v>I1937</v>
          </cell>
          <cell r="C5020" t="str">
            <v>Ayudante Electricista</v>
          </cell>
          <cell r="D5020" t="str">
            <v>hs</v>
          </cell>
          <cell r="E5020">
            <v>2</v>
          </cell>
          <cell r="F5020">
            <v>609.15474717922052</v>
          </cell>
          <cell r="G5020">
            <v>1218.309494358441</v>
          </cell>
          <cell r="H5020">
            <v>44044</v>
          </cell>
        </row>
        <row r="5022">
          <cell r="A5022" t="str">
            <v>T1845</v>
          </cell>
          <cell r="C5022" t="str">
            <v>Tablero General Jls</v>
          </cell>
          <cell r="D5022" t="str">
            <v>u</v>
          </cell>
          <cell r="E5022" t="str">
            <v>ok</v>
          </cell>
          <cell r="G5022">
            <v>331089.87494989368</v>
          </cell>
          <cell r="H5022">
            <v>43994.436828703707</v>
          </cell>
          <cell r="I5022" t="str">
            <v>26 INSTALACIÓN ELÉCTRICA</v>
          </cell>
        </row>
        <row r="5023">
          <cell r="B5023" t="str">
            <v>I1936</v>
          </cell>
          <cell r="C5023" t="str">
            <v>Oficial Electricista</v>
          </cell>
          <cell r="D5023" t="str">
            <v>hs</v>
          </cell>
          <cell r="E5023">
            <v>160</v>
          </cell>
          <cell r="F5023">
            <v>792.42979906493497</v>
          </cell>
          <cell r="G5023">
            <v>126788.76785038959</v>
          </cell>
          <cell r="H5023">
            <v>44044</v>
          </cell>
          <cell r="I5023">
            <v>0.38294365803115388</v>
          </cell>
        </row>
        <row r="5024">
          <cell r="B5024" t="str">
            <v>I1976</v>
          </cell>
          <cell r="C5024" t="str">
            <v>Seccionador Bajo Carga 4X125A</v>
          </cell>
          <cell r="D5024" t="str">
            <v>u</v>
          </cell>
          <cell r="E5024">
            <v>1</v>
          </cell>
          <cell r="F5024">
            <v>10485.702479338845</v>
          </cell>
          <cell r="G5024">
            <v>10485.702479338845</v>
          </cell>
          <cell r="H5024">
            <v>43994.612812500003</v>
          </cell>
          <cell r="I5024" t="str">
            <v>Seccionador bajo carga 4x125A</v>
          </cell>
        </row>
        <row r="5025">
          <cell r="B5025" t="str">
            <v>I1977</v>
          </cell>
          <cell r="C5025" t="str">
            <v>Tmm 4X50A 10Ka</v>
          </cell>
          <cell r="D5025" t="str">
            <v>u</v>
          </cell>
          <cell r="E5025">
            <v>1</v>
          </cell>
          <cell r="F5025">
            <v>3602.4793388429753</v>
          </cell>
          <cell r="G5025">
            <v>3602.4793388429753</v>
          </cell>
          <cell r="H5025">
            <v>43994.612870370373</v>
          </cell>
          <cell r="I5025" t="str">
            <v>TMM 4x50A 10kA</v>
          </cell>
        </row>
        <row r="5026">
          <cell r="B5026" t="str">
            <v>I1978</v>
          </cell>
          <cell r="C5026" t="str">
            <v>Tmm 2X40A 10Ka</v>
          </cell>
          <cell r="D5026" t="str">
            <v>u</v>
          </cell>
          <cell r="E5026">
            <v>1</v>
          </cell>
          <cell r="F5026">
            <v>1122.3140495867769</v>
          </cell>
          <cell r="G5026">
            <v>1122.3140495867769</v>
          </cell>
          <cell r="H5026">
            <v>43994.612928240742</v>
          </cell>
          <cell r="I5026" t="str">
            <v>TMM 2x40A 10kA</v>
          </cell>
        </row>
        <row r="5027">
          <cell r="B5027" t="str">
            <v>I1979</v>
          </cell>
          <cell r="C5027" t="str">
            <v>Tmm 4X32A 10Ka</v>
          </cell>
          <cell r="D5027" t="str">
            <v>u</v>
          </cell>
          <cell r="E5027">
            <v>7</v>
          </cell>
          <cell r="F5027">
            <v>2455.3140495867769</v>
          </cell>
          <cell r="G5027">
            <v>17187.198347107438</v>
          </cell>
          <cell r="H5027">
            <v>43994.612986111111</v>
          </cell>
          <cell r="I5027" t="str">
            <v>TMM 4x32A 10kA</v>
          </cell>
        </row>
        <row r="5028">
          <cell r="B5028" t="str">
            <v>I1980</v>
          </cell>
          <cell r="C5028" t="str">
            <v>Tmm 2X32A 10Ka</v>
          </cell>
          <cell r="D5028" t="str">
            <v>u</v>
          </cell>
          <cell r="E5028">
            <v>4</v>
          </cell>
          <cell r="F5028">
            <v>747.93388429752065</v>
          </cell>
          <cell r="G5028">
            <v>2991.7355371900826</v>
          </cell>
          <cell r="H5028">
            <v>43994.613043981481</v>
          </cell>
          <cell r="I5028" t="str">
            <v>TMM 2x32A 10kA</v>
          </cell>
        </row>
        <row r="5029">
          <cell r="B5029" t="str">
            <v>I1981</v>
          </cell>
          <cell r="C5029" t="str">
            <v>Tmm 2X16A 10Ka</v>
          </cell>
          <cell r="D5029" t="str">
            <v>u</v>
          </cell>
          <cell r="E5029">
            <v>27</v>
          </cell>
          <cell r="F5029">
            <v>958.67769999999996</v>
          </cell>
          <cell r="G5029">
            <v>25884.297899999998</v>
          </cell>
          <cell r="H5029">
            <v>44044</v>
          </cell>
          <cell r="I5029" t="str">
            <v>TMM 2x16A 10kA</v>
          </cell>
        </row>
        <row r="5030">
          <cell r="B5030" t="str">
            <v>I1982</v>
          </cell>
          <cell r="C5030" t="str">
            <v>Interruptor En Caja Moldeada 4X125A C/Protección Diferencial 25Ka</v>
          </cell>
          <cell r="D5030" t="str">
            <v>u</v>
          </cell>
          <cell r="E5030">
            <v>1</v>
          </cell>
          <cell r="F5030">
            <v>26519.942148760332</v>
          </cell>
          <cell r="G5030">
            <v>26519.942148760332</v>
          </cell>
          <cell r="H5030">
            <v>43994.613159722219</v>
          </cell>
          <cell r="I5030" t="str">
            <v>Interruptor en caja moldeada 4x125A c/protección diferencial 25kA</v>
          </cell>
        </row>
        <row r="5031">
          <cell r="B5031" t="str">
            <v>I1983</v>
          </cell>
          <cell r="C5031" t="str">
            <v>Id 4X40A 30Ma</v>
          </cell>
          <cell r="D5031" t="str">
            <v>u</v>
          </cell>
          <cell r="E5031">
            <v>5</v>
          </cell>
          <cell r="F5031">
            <v>3677.6859504132231</v>
          </cell>
          <cell r="G5031">
            <v>18388.429752066117</v>
          </cell>
          <cell r="H5031">
            <v>43994.613217592596</v>
          </cell>
          <cell r="I5031" t="str">
            <v>ID 4x40A 30mA</v>
          </cell>
        </row>
        <row r="5032">
          <cell r="B5032" t="str">
            <v>I1984</v>
          </cell>
          <cell r="C5032" t="str">
            <v>Id 2X25A 30Ma Si</v>
          </cell>
          <cell r="D5032" t="str">
            <v>u</v>
          </cell>
          <cell r="E5032">
            <v>5</v>
          </cell>
          <cell r="F5032">
            <v>6198.3471074380168</v>
          </cell>
          <cell r="G5032">
            <v>30991.735537190085</v>
          </cell>
          <cell r="H5032">
            <v>43994.613275462965</v>
          </cell>
          <cell r="I5032" t="str">
            <v>ID 2x25A 30mA Si</v>
          </cell>
        </row>
        <row r="5033">
          <cell r="B5033" t="str">
            <v>I1985</v>
          </cell>
          <cell r="C5033" t="str">
            <v>Id 2X40A 30Ma</v>
          </cell>
          <cell r="D5033" t="str">
            <v>u</v>
          </cell>
          <cell r="E5033">
            <v>7</v>
          </cell>
          <cell r="F5033">
            <v>1892.5619834710744</v>
          </cell>
          <cell r="G5033">
            <v>13247.933884297521</v>
          </cell>
          <cell r="H5033">
            <v>43994.613333333335</v>
          </cell>
          <cell r="I5033" t="str">
            <v>ID 2x40A 30mA</v>
          </cell>
        </row>
        <row r="5034">
          <cell r="B5034" t="str">
            <v>I1986</v>
          </cell>
          <cell r="C5034" t="str">
            <v>Contactor 3X16A</v>
          </cell>
          <cell r="D5034" t="str">
            <v>u</v>
          </cell>
          <cell r="E5034">
            <v>1</v>
          </cell>
          <cell r="F5034">
            <v>2546.2809917355371</v>
          </cell>
          <cell r="G5034">
            <v>2546.2809917355371</v>
          </cell>
          <cell r="H5034">
            <v>43994.613391203704</v>
          </cell>
          <cell r="I5034" t="str">
            <v>Contactor 3x16A</v>
          </cell>
        </row>
        <row r="5035">
          <cell r="B5035" t="str">
            <v>I1987</v>
          </cell>
          <cell r="C5035" t="str">
            <v>Controlador Timer Programable De 4 Contactos</v>
          </cell>
          <cell r="D5035" t="str">
            <v>u</v>
          </cell>
          <cell r="E5035">
            <v>1</v>
          </cell>
          <cell r="F5035">
            <v>7373.9000000000005</v>
          </cell>
          <cell r="G5035">
            <v>7373.9000000000005</v>
          </cell>
          <cell r="H5035">
            <v>43994.436828703707</v>
          </cell>
          <cell r="I5035" t="str">
            <v>Controlador Timer Programable de 4 contactos</v>
          </cell>
        </row>
        <row r="5036">
          <cell r="B5036" t="str">
            <v>I1988</v>
          </cell>
          <cell r="C5036" t="str">
            <v>Gabinete  Metálico Ip55 - 1500X750X300</v>
          </cell>
          <cell r="D5036" t="str">
            <v>u</v>
          </cell>
          <cell r="E5036">
            <v>1</v>
          </cell>
          <cell r="F5036">
            <v>30126.262500000001</v>
          </cell>
          <cell r="G5036">
            <v>30126.262500000001</v>
          </cell>
          <cell r="H5036">
            <v>44062</v>
          </cell>
          <cell r="I5036" t="str">
            <v>Gabinete  Metálico IP55 - 1500x750x300</v>
          </cell>
        </row>
        <row r="5037">
          <cell r="B5037" t="str">
            <v>I1989</v>
          </cell>
          <cell r="C5037" t="str">
            <v>Bornes P/Riel Din 4Mm + Riel Din (Adif)</v>
          </cell>
          <cell r="D5037" t="str">
            <v>u</v>
          </cell>
          <cell r="E5037">
            <v>179.4</v>
          </cell>
          <cell r="F5037">
            <v>51.773600000000002</v>
          </cell>
          <cell r="G5037">
            <v>9288.1838400000015</v>
          </cell>
          <cell r="H5037">
            <v>44044</v>
          </cell>
          <cell r="I5037" t="str">
            <v>Bornes p/riel DIN 4mm + Riel DIN</v>
          </cell>
        </row>
        <row r="5038">
          <cell r="B5038" t="str">
            <v>I1990</v>
          </cell>
          <cell r="C5038" t="str">
            <v>Tabaquera C/Fusible 3A (Adif)</v>
          </cell>
          <cell r="D5038" t="str">
            <v>u</v>
          </cell>
          <cell r="E5038">
            <v>3</v>
          </cell>
          <cell r="F5038">
            <v>462.56200000000001</v>
          </cell>
          <cell r="G5038">
            <v>1387.6860000000001</v>
          </cell>
          <cell r="H5038">
            <v>44044</v>
          </cell>
          <cell r="I5038" t="str">
            <v>Tabaquera c/fusible 3A</v>
          </cell>
        </row>
        <row r="5039">
          <cell r="B5039" t="str">
            <v>I1991</v>
          </cell>
          <cell r="C5039" t="str">
            <v>Indicador Luminoso Rojo</v>
          </cell>
          <cell r="D5039" t="str">
            <v>u</v>
          </cell>
          <cell r="E5039">
            <v>3</v>
          </cell>
          <cell r="F5039">
            <v>329.75206611570246</v>
          </cell>
          <cell r="G5039">
            <v>989.25619834710733</v>
          </cell>
          <cell r="H5039">
            <v>44044</v>
          </cell>
          <cell r="I5039" t="str">
            <v>Indicador luminoso Rojo</v>
          </cell>
        </row>
        <row r="5040">
          <cell r="B5040" t="str">
            <v>I1992</v>
          </cell>
          <cell r="C5040" t="str">
            <v>Multímetro Digital C/Panel De 4"</v>
          </cell>
          <cell r="D5040" t="str">
            <v>u</v>
          </cell>
          <cell r="E5040">
            <v>1</v>
          </cell>
          <cell r="F5040">
            <v>2167.7685950413224</v>
          </cell>
          <cell r="G5040">
            <v>2167.7685950413224</v>
          </cell>
          <cell r="H5040">
            <v>43994.613680555558</v>
          </cell>
          <cell r="I5040" t="str">
            <v>Multímetro Digital c/panel de 4"</v>
          </cell>
        </row>
        <row r="5042">
          <cell r="A5042" t="str">
            <v>T1846</v>
          </cell>
          <cell r="C5042" t="str">
            <v>Tablero Seccional De Racks</v>
          </cell>
          <cell r="D5042" t="str">
            <v>u</v>
          </cell>
          <cell r="E5042" t="str">
            <v>ok</v>
          </cell>
          <cell r="G5042">
            <v>56379.084971275086</v>
          </cell>
          <cell r="H5042">
            <v>43994.613275462965</v>
          </cell>
          <cell r="I5042" t="str">
            <v>26 INSTALACIÓN ELÉCTRICA</v>
          </cell>
        </row>
        <row r="5043">
          <cell r="B5043" t="str">
            <v>I1936</v>
          </cell>
          <cell r="C5043" t="str">
            <v>Oficial Electricista</v>
          </cell>
          <cell r="D5043" t="str">
            <v>hs</v>
          </cell>
          <cell r="E5043">
            <v>40</v>
          </cell>
          <cell r="F5043">
            <v>792.42979906493497</v>
          </cell>
          <cell r="G5043">
            <v>31697.191962597397</v>
          </cell>
          <cell r="H5043">
            <v>44044</v>
          </cell>
          <cell r="I5043">
            <v>0.56221543820278364</v>
          </cell>
        </row>
        <row r="5044">
          <cell r="B5044" t="str">
            <v>I1993</v>
          </cell>
          <cell r="C5044" t="str">
            <v>Seccionador Bajo Carga 4X40A</v>
          </cell>
          <cell r="D5044" t="str">
            <v>u</v>
          </cell>
          <cell r="E5044">
            <v>1</v>
          </cell>
          <cell r="F5044">
            <v>5232.2314049586776</v>
          </cell>
          <cell r="G5044">
            <v>5232.2314049586776</v>
          </cell>
          <cell r="H5044">
            <v>43994.613738425927</v>
          </cell>
          <cell r="I5044" t="str">
            <v>Seccionador bajo carga 4x40A</v>
          </cell>
        </row>
        <row r="5045">
          <cell r="B5045" t="str">
            <v>I1994</v>
          </cell>
          <cell r="C5045" t="str">
            <v>Tmm 2X16A 3Ka</v>
          </cell>
          <cell r="D5045" t="str">
            <v>u</v>
          </cell>
          <cell r="E5045">
            <v>3</v>
          </cell>
          <cell r="F5045">
            <v>660.19008264462821</v>
          </cell>
          <cell r="G5045">
            <v>1980.5702479338847</v>
          </cell>
          <cell r="H5045">
            <v>43994.613796296297</v>
          </cell>
          <cell r="I5045" t="str">
            <v>TMM 2x16A 3kA</v>
          </cell>
        </row>
        <row r="5046">
          <cell r="B5046" t="str">
            <v>I1681</v>
          </cell>
          <cell r="C5046" t="str">
            <v>Id 2X25A 30Ma</v>
          </cell>
          <cell r="D5046" t="str">
            <v>u</v>
          </cell>
          <cell r="E5046">
            <v>1</v>
          </cell>
          <cell r="F5046">
            <v>2479.3388</v>
          </cell>
          <cell r="G5046">
            <v>2479.3388</v>
          </cell>
          <cell r="H5046">
            <v>44044</v>
          </cell>
          <cell r="I5046" t="str">
            <v>ID 2x25A 30mA</v>
          </cell>
        </row>
        <row r="5047">
          <cell r="B5047" t="str">
            <v>I1984</v>
          </cell>
          <cell r="C5047" t="str">
            <v>Id 2X25A 30Ma Si</v>
          </cell>
          <cell r="D5047" t="str">
            <v>u</v>
          </cell>
          <cell r="E5047">
            <v>1</v>
          </cell>
          <cell r="F5047">
            <v>6198.3471074380168</v>
          </cell>
          <cell r="G5047">
            <v>6198.3471074380168</v>
          </cell>
          <cell r="H5047">
            <v>43994.613275462965</v>
          </cell>
          <cell r="I5047" t="str">
            <v>ID 2x25A 30mA Si</v>
          </cell>
        </row>
        <row r="5048">
          <cell r="B5048" t="str">
            <v>I1997</v>
          </cell>
          <cell r="C5048" t="str">
            <v>Gabinete  Metálico Ip55 - 450X450X300</v>
          </cell>
          <cell r="D5048" t="str">
            <v>u</v>
          </cell>
          <cell r="E5048">
            <v>1</v>
          </cell>
          <cell r="F5048">
            <v>5422.7272499999999</v>
          </cell>
          <cell r="G5048">
            <v>5422.7272499999999</v>
          </cell>
          <cell r="H5048">
            <v>44062</v>
          </cell>
          <cell r="I5048" t="str">
            <v>Gabinete  Metálico IP55 - 450x450x300</v>
          </cell>
        </row>
        <row r="5049">
          <cell r="B5049" t="str">
            <v>I1998</v>
          </cell>
          <cell r="C5049" t="str">
            <v>Bornes P/Riel Din 2.5Mm + Riel Din (Adif)</v>
          </cell>
          <cell r="D5049" t="str">
            <v>u</v>
          </cell>
          <cell r="E5049">
            <v>20</v>
          </cell>
          <cell r="F5049">
            <v>49.586799999999997</v>
          </cell>
          <cell r="G5049">
            <v>991.73599999999988</v>
          </cell>
          <cell r="H5049">
            <v>44044</v>
          </cell>
          <cell r="I5049" t="str">
            <v>Bornes p/riel DIN 2.5mm + riel DIN</v>
          </cell>
        </row>
        <row r="5050">
          <cell r="B5050" t="str">
            <v>I1990</v>
          </cell>
          <cell r="C5050" t="str">
            <v>Tabaquera C/Fusible 3A (Adif)</v>
          </cell>
          <cell r="D5050" t="str">
            <v>u</v>
          </cell>
          <cell r="E5050">
            <v>3</v>
          </cell>
          <cell r="F5050">
            <v>462.56200000000001</v>
          </cell>
          <cell r="G5050">
            <v>1387.6860000000001</v>
          </cell>
          <cell r="H5050">
            <v>44044</v>
          </cell>
          <cell r="I5050" t="str">
            <v>Tabaquera c/fusible 3A</v>
          </cell>
        </row>
        <row r="5051">
          <cell r="B5051" t="str">
            <v>I1991</v>
          </cell>
          <cell r="C5051" t="str">
            <v>Indicador Luminoso Rojo</v>
          </cell>
          <cell r="D5051" t="str">
            <v>u</v>
          </cell>
          <cell r="E5051">
            <v>3</v>
          </cell>
          <cell r="F5051">
            <v>329.75206611570246</v>
          </cell>
          <cell r="G5051">
            <v>989.25619834710733</v>
          </cell>
          <cell r="H5051">
            <v>44044</v>
          </cell>
          <cell r="I5051" t="str">
            <v>Indicador luminoso Rojo</v>
          </cell>
        </row>
        <row r="5053">
          <cell r="A5053" t="str">
            <v>T1847</v>
          </cell>
          <cell r="C5053" t="str">
            <v>Tablero Seccional Planta Alta</v>
          </cell>
          <cell r="D5053" t="str">
            <v>u</v>
          </cell>
          <cell r="E5053" t="str">
            <v>ok</v>
          </cell>
          <cell r="G5053">
            <v>96591.408850094434</v>
          </cell>
          <cell r="H5053">
            <v>43994.613738425927</v>
          </cell>
          <cell r="I5053" t="str">
            <v>26 INSTALACIÓN ELÉCTRICA</v>
          </cell>
        </row>
        <row r="5054">
          <cell r="B5054" t="str">
            <v>I1936</v>
          </cell>
          <cell r="C5054" t="str">
            <v>Oficial Electricista</v>
          </cell>
          <cell r="D5054" t="str">
            <v>hs</v>
          </cell>
          <cell r="E5054">
            <v>60</v>
          </cell>
          <cell r="F5054">
            <v>792.42979906493497</v>
          </cell>
          <cell r="G5054">
            <v>47545.787943896095</v>
          </cell>
          <cell r="H5054">
            <v>44044</v>
          </cell>
          <cell r="I5054">
            <v>0.49223619895310816</v>
          </cell>
        </row>
        <row r="5055">
          <cell r="B5055" t="str">
            <v>I1993</v>
          </cell>
          <cell r="C5055" t="str">
            <v>Seccionador Bajo Carga 4X40A</v>
          </cell>
          <cell r="D5055" t="str">
            <v>u</v>
          </cell>
          <cell r="E5055">
            <v>1</v>
          </cell>
          <cell r="F5055">
            <v>5232.2314049586776</v>
          </cell>
          <cell r="G5055">
            <v>5232.2314049586776</v>
          </cell>
          <cell r="H5055">
            <v>43994.613738425927</v>
          </cell>
          <cell r="I5055" t="str">
            <v>Seccionador bajo carga 4x63A</v>
          </cell>
        </row>
        <row r="5056">
          <cell r="B5056" t="str">
            <v>I1994</v>
          </cell>
          <cell r="C5056" t="str">
            <v>Tmm 2X16A 3Ka</v>
          </cell>
          <cell r="D5056" t="str">
            <v>u</v>
          </cell>
          <cell r="E5056">
            <v>20</v>
          </cell>
          <cell r="F5056">
            <v>660.19008264462821</v>
          </cell>
          <cell r="G5056">
            <v>13203.801652892564</v>
          </cell>
          <cell r="H5056">
            <v>43994.613796296297</v>
          </cell>
          <cell r="I5056" t="str">
            <v>TMM 2x16A 3kA</v>
          </cell>
        </row>
        <row r="5057">
          <cell r="B5057" t="str">
            <v>I1995</v>
          </cell>
          <cell r="C5057" t="str">
            <v>Id 2X25A 30Ma</v>
          </cell>
          <cell r="D5057" t="str">
            <v>u</v>
          </cell>
          <cell r="E5057">
            <v>8</v>
          </cell>
          <cell r="F5057">
            <v>2479.3388</v>
          </cell>
          <cell r="G5057">
            <v>19834.7104</v>
          </cell>
          <cell r="H5057">
            <v>44044</v>
          </cell>
          <cell r="I5057" t="str">
            <v>ID 2x40A 30mA</v>
          </cell>
        </row>
        <row r="5058">
          <cell r="B5058" t="str">
            <v>I2002</v>
          </cell>
          <cell r="C5058" t="str">
            <v>Gabinete  Metálico Ip55 - 450X450X300</v>
          </cell>
          <cell r="D5058" t="str">
            <v>u</v>
          </cell>
          <cell r="E5058">
            <v>1</v>
          </cell>
          <cell r="F5058">
            <v>5422.7272499999999</v>
          </cell>
          <cell r="G5058">
            <v>5422.7272499999999</v>
          </cell>
          <cell r="H5058">
            <v>44062</v>
          </cell>
          <cell r="I5058" t="str">
            <v>Gabinete  Metálico IP55 - 600x750x300</v>
          </cell>
        </row>
        <row r="5059">
          <cell r="B5059" t="str">
            <v>I1998</v>
          </cell>
          <cell r="C5059" t="str">
            <v>Bornes P/Riel Din 2.5Mm + Riel Din (Adif)</v>
          </cell>
          <cell r="D5059" t="str">
            <v>u</v>
          </cell>
          <cell r="E5059">
            <v>60</v>
          </cell>
          <cell r="F5059">
            <v>49.586799999999997</v>
          </cell>
          <cell r="G5059">
            <v>2975.2079999999996</v>
          </cell>
          <cell r="H5059">
            <v>44044</v>
          </cell>
          <cell r="I5059" t="str">
            <v>Bornes p/riel DIN 2.5mm + riel DIN</v>
          </cell>
        </row>
        <row r="5060">
          <cell r="B5060" t="str">
            <v>I1990</v>
          </cell>
          <cell r="C5060" t="str">
            <v>Tabaquera C/Fusible 3A (Adif)</v>
          </cell>
          <cell r="D5060" t="str">
            <v>u</v>
          </cell>
          <cell r="E5060">
            <v>3</v>
          </cell>
          <cell r="F5060">
            <v>462.56200000000001</v>
          </cell>
          <cell r="G5060">
            <v>1387.6860000000001</v>
          </cell>
          <cell r="H5060">
            <v>44044</v>
          </cell>
          <cell r="I5060" t="str">
            <v>Tabaquera c/fusible 3A</v>
          </cell>
        </row>
        <row r="5061">
          <cell r="B5061" t="str">
            <v>I1991</v>
          </cell>
          <cell r="C5061" t="str">
            <v>Indicador Luminoso Rojo</v>
          </cell>
          <cell r="D5061" t="str">
            <v>u</v>
          </cell>
          <cell r="E5061">
            <v>3</v>
          </cell>
          <cell r="F5061">
            <v>329.75206611570246</v>
          </cell>
          <cell r="G5061">
            <v>989.25619834710733</v>
          </cell>
          <cell r="H5061">
            <v>44044</v>
          </cell>
          <cell r="I5061" t="str">
            <v>Indicador luminoso Rojo</v>
          </cell>
        </row>
        <row r="5063">
          <cell r="A5063" t="str">
            <v>T1848</v>
          </cell>
          <cell r="C5063" t="str">
            <v>Tablero Seccional De Bombas</v>
          </cell>
          <cell r="D5063" t="str">
            <v>u</v>
          </cell>
          <cell r="E5063" t="str">
            <v>ok</v>
          </cell>
          <cell r="G5063">
            <v>116692.32240164108</v>
          </cell>
          <cell r="H5063">
            <v>43994.613391203704</v>
          </cell>
          <cell r="I5063" t="str">
            <v>26 INSTALACIÓN ELÉCTRICA</v>
          </cell>
        </row>
        <row r="5064">
          <cell r="B5064" t="str">
            <v>I1936</v>
          </cell>
          <cell r="C5064" t="str">
            <v>Oficial Electricista</v>
          </cell>
          <cell r="D5064" t="str">
            <v>hs</v>
          </cell>
          <cell r="E5064">
            <v>80</v>
          </cell>
          <cell r="F5064">
            <v>792.42979906493497</v>
          </cell>
          <cell r="G5064">
            <v>63394.383925194794</v>
          </cell>
          <cell r="H5064">
            <v>44044</v>
          </cell>
          <cell r="I5064">
            <v>0.54326096713542882</v>
          </cell>
        </row>
        <row r="5065">
          <cell r="B5065" t="str">
            <v>I2044</v>
          </cell>
          <cell r="C5065" t="str">
            <v>Tmm 4X25A 3Ka</v>
          </cell>
          <cell r="D5065" t="str">
            <v>u</v>
          </cell>
          <cell r="E5065">
            <v>1</v>
          </cell>
          <cell r="F5065">
            <v>3196.8595</v>
          </cell>
          <cell r="G5065">
            <v>3196.8595</v>
          </cell>
          <cell r="H5065">
            <v>44044</v>
          </cell>
          <cell r="I5065" t="str">
            <v>TMM 4x25A 3kA</v>
          </cell>
        </row>
        <row r="5066">
          <cell r="B5066" t="str">
            <v>I1683</v>
          </cell>
          <cell r="C5066" t="str">
            <v>Id 4X40A 30Ma</v>
          </cell>
          <cell r="D5066" t="str">
            <v>u</v>
          </cell>
          <cell r="E5066">
            <v>1</v>
          </cell>
          <cell r="F5066">
            <v>4049.5868</v>
          </cell>
          <cell r="G5066">
            <v>4049.5868</v>
          </cell>
          <cell r="H5066">
            <v>44044</v>
          </cell>
          <cell r="I5066" t="str">
            <v>ID 4x40A 30mA</v>
          </cell>
        </row>
        <row r="5067">
          <cell r="B5067" t="str">
            <v>I2038</v>
          </cell>
          <cell r="C5067" t="str">
            <v>Guardamotor 4-10 Amp Schneider</v>
          </cell>
          <cell r="D5067" t="str">
            <v>u</v>
          </cell>
          <cell r="E5067">
            <v>2</v>
          </cell>
          <cell r="F5067">
            <v>3595.0413223140495</v>
          </cell>
          <cell r="G5067">
            <v>7190.0826446280989</v>
          </cell>
          <cell r="H5067">
            <v>44044</v>
          </cell>
          <cell r="I5067" t="str">
            <v>Guardamotor 4-6,3A</v>
          </cell>
        </row>
        <row r="5068">
          <cell r="B5068" t="str">
            <v>I1986</v>
          </cell>
          <cell r="C5068" t="str">
            <v>Contactor 3X16A</v>
          </cell>
          <cell r="D5068" t="str">
            <v>u</v>
          </cell>
          <cell r="E5068">
            <v>2</v>
          </cell>
          <cell r="F5068">
            <v>2546.2809917355371</v>
          </cell>
          <cell r="G5068">
            <v>5092.5619834710742</v>
          </cell>
          <cell r="H5068">
            <v>43994.613391203704</v>
          </cell>
          <cell r="I5068" t="str">
            <v>Contactor 3x16A</v>
          </cell>
        </row>
        <row r="5069">
          <cell r="B5069" t="str">
            <v>I2039</v>
          </cell>
          <cell r="C5069" t="str">
            <v>Relé De Falta De Fase</v>
          </cell>
          <cell r="D5069" t="str">
            <v>u</v>
          </cell>
          <cell r="E5069">
            <v>1</v>
          </cell>
          <cell r="F5069">
            <v>4173.5537000000004</v>
          </cell>
          <cell r="G5069">
            <v>4173.5537000000004</v>
          </cell>
          <cell r="H5069">
            <v>44044</v>
          </cell>
          <cell r="I5069" t="str">
            <v>Relé falta de fase</v>
          </cell>
        </row>
        <row r="5070">
          <cell r="B5070" t="str">
            <v>I2040</v>
          </cell>
          <cell r="C5070" t="str">
            <v>Transformador 220/24 V 1 Kva</v>
          </cell>
          <cell r="D5070" t="str">
            <v>u</v>
          </cell>
          <cell r="E5070">
            <v>1</v>
          </cell>
          <cell r="F5070">
            <v>8000</v>
          </cell>
          <cell r="G5070">
            <v>8000</v>
          </cell>
          <cell r="H5070">
            <v>43998.456284722219</v>
          </cell>
          <cell r="I5070" t="str">
            <v>Transformador 220V/24V - 1kVA</v>
          </cell>
        </row>
        <row r="5071">
          <cell r="B5071" t="str">
            <v>I2041</v>
          </cell>
          <cell r="C5071" t="str">
            <v>Ciclador Automático De Bombas</v>
          </cell>
          <cell r="D5071" t="str">
            <v>u</v>
          </cell>
          <cell r="E5071">
            <v>1</v>
          </cell>
          <cell r="F5071">
            <v>2233.0578999999998</v>
          </cell>
          <cell r="G5071">
            <v>2233.0578999999998</v>
          </cell>
          <cell r="H5071">
            <v>44044</v>
          </cell>
          <cell r="I5071" t="str">
            <v>Ciclador automático de bombas</v>
          </cell>
        </row>
        <row r="5072">
          <cell r="B5072" t="str">
            <v>I2042</v>
          </cell>
          <cell r="C5072" t="str">
            <v>Flotante Eléctrico</v>
          </cell>
          <cell r="D5072" t="str">
            <v>u</v>
          </cell>
          <cell r="E5072">
            <v>2</v>
          </cell>
          <cell r="F5072">
            <v>477.68599999999998</v>
          </cell>
          <cell r="G5072">
            <v>955.37199999999996</v>
          </cell>
          <cell r="H5072">
            <v>44044</v>
          </cell>
          <cell r="I5072" t="str">
            <v>Flotantes</v>
          </cell>
        </row>
        <row r="5073">
          <cell r="B5073" t="str">
            <v>I2043</v>
          </cell>
          <cell r="C5073" t="str">
            <v>Gabinete 650X750X300</v>
          </cell>
          <cell r="D5073" t="str">
            <v>u</v>
          </cell>
          <cell r="E5073">
            <v>1</v>
          </cell>
          <cell r="F5073">
            <v>13054.713749999999</v>
          </cell>
          <cell r="G5073">
            <v>13054.713749999999</v>
          </cell>
          <cell r="H5073">
            <v>44062</v>
          </cell>
          <cell r="I5073" t="str">
            <v>Gabinete  Metálico IP55 - 600x750x300</v>
          </cell>
        </row>
        <row r="5074">
          <cell r="B5074" t="str">
            <v>I1998</v>
          </cell>
          <cell r="C5074" t="str">
            <v>Bornes P/Riel Din 2.5Mm + Riel Din (Adif)</v>
          </cell>
          <cell r="D5074" t="str">
            <v>u</v>
          </cell>
          <cell r="E5074">
            <v>60</v>
          </cell>
          <cell r="F5074">
            <v>49.586799999999997</v>
          </cell>
          <cell r="G5074">
            <v>2975.2079999999996</v>
          </cell>
          <cell r="H5074">
            <v>44044</v>
          </cell>
          <cell r="I5074" t="str">
            <v>Bornes p/riel DIN 2.5mm + riel DIN</v>
          </cell>
        </row>
        <row r="5075">
          <cell r="B5075" t="str">
            <v>I1990</v>
          </cell>
          <cell r="C5075" t="str">
            <v>Tabaquera C/Fusible 3A (Adif)</v>
          </cell>
          <cell r="D5075" t="str">
            <v>u</v>
          </cell>
          <cell r="E5075">
            <v>3</v>
          </cell>
          <cell r="F5075">
            <v>462.56200000000001</v>
          </cell>
          <cell r="G5075">
            <v>1387.6860000000001</v>
          </cell>
          <cell r="H5075">
            <v>44044</v>
          </cell>
          <cell r="I5075" t="str">
            <v>Tabaquera c/fusible 3A</v>
          </cell>
        </row>
        <row r="5076">
          <cell r="B5076" t="str">
            <v>I1991</v>
          </cell>
          <cell r="C5076" t="str">
            <v>Indicador Luminoso Rojo</v>
          </cell>
          <cell r="D5076" t="str">
            <v>u</v>
          </cell>
          <cell r="E5076">
            <v>3</v>
          </cell>
          <cell r="F5076">
            <v>329.75206611570246</v>
          </cell>
          <cell r="G5076">
            <v>989.25619834710733</v>
          </cell>
          <cell r="H5076">
            <v>44044</v>
          </cell>
          <cell r="I5076" t="str">
            <v>Indicador luminoso Rojo</v>
          </cell>
        </row>
        <row r="5078">
          <cell r="A5078" t="str">
            <v>T1849</v>
          </cell>
          <cell r="C5078" t="str">
            <v>Sistema De Datos Y Cctv</v>
          </cell>
          <cell r="D5078" t="str">
            <v>gl</v>
          </cell>
          <cell r="E5078" t="str">
            <v>ok</v>
          </cell>
          <cell r="G5078">
            <v>339885.18885038956</v>
          </cell>
          <cell r="H5078">
            <v>44044</v>
          </cell>
          <cell r="I5078" t="str">
            <v>26 INSTALACIÓN ELÉCTRICA</v>
          </cell>
        </row>
        <row r="5079">
          <cell r="B5079" t="str">
            <v>I1936</v>
          </cell>
          <cell r="C5079" t="str">
            <v>Oficial Electricista</v>
          </cell>
          <cell r="D5079" t="str">
            <v>hs</v>
          </cell>
          <cell r="E5079">
            <v>160</v>
          </cell>
          <cell r="F5079">
            <v>792.42979906493497</v>
          </cell>
          <cell r="G5079">
            <v>126788.76785038959</v>
          </cell>
          <cell r="H5079">
            <v>44044</v>
          </cell>
          <cell r="I5079">
            <v>0.37303410683835175</v>
          </cell>
        </row>
        <row r="5080">
          <cell r="B5080" t="str">
            <v>I2005</v>
          </cell>
          <cell r="C5080" t="str">
            <v xml:space="preserve">Bandeja Perforada Zincada 150M - Ala 50 </v>
          </cell>
          <cell r="D5080" t="str">
            <v>ml</v>
          </cell>
          <cell r="E5080">
            <v>90</v>
          </cell>
          <cell r="F5080">
            <v>247.6584</v>
          </cell>
          <cell r="G5080">
            <v>22289.256000000001</v>
          </cell>
          <cell r="H5080">
            <v>44044</v>
          </cell>
          <cell r="I5080" t="str">
            <v xml:space="preserve">Bandeja perforada zincada 150m - ala 50 </v>
          </cell>
        </row>
        <row r="5081">
          <cell r="B5081" t="str">
            <v>I1837</v>
          </cell>
          <cell r="C5081" t="str">
            <v>Caño De Hierro Semipesado Mop 3/4" X 3 M</v>
          </cell>
          <cell r="D5081" t="str">
            <v>u</v>
          </cell>
          <cell r="E5081">
            <v>57</v>
          </cell>
          <cell r="F5081">
            <v>98.347099999999998</v>
          </cell>
          <cell r="G5081">
            <v>5605.7847000000002</v>
          </cell>
          <cell r="H5081">
            <v>44044</v>
          </cell>
          <cell r="I5081" t="str">
            <v>Cañerías eléctricas embutidas en pared - caño MOP RS25 - IRAM 2005 - IAS U 500 2005 (incluye cajas de pase)</v>
          </cell>
        </row>
        <row r="5082">
          <cell r="B5082" t="str">
            <v>I1834</v>
          </cell>
          <cell r="C5082" t="str">
            <v>Caja Rectangular</v>
          </cell>
          <cell r="D5082" t="str">
            <v>u</v>
          </cell>
          <cell r="E5082">
            <v>52</v>
          </cell>
          <cell r="F5082">
            <v>19.338799999999999</v>
          </cell>
          <cell r="G5082">
            <v>1005.6175999999999</v>
          </cell>
          <cell r="H5082">
            <v>44044</v>
          </cell>
          <cell r="I5082" t="str">
            <v>Cajas rectangulares MOP</v>
          </cell>
        </row>
        <row r="5083">
          <cell r="B5083" t="str">
            <v>I2006</v>
          </cell>
          <cell r="C5083" t="str">
            <v>Toma De Datos Rj45 - 5E</v>
          </cell>
          <cell r="D5083" t="str">
            <v>u</v>
          </cell>
          <cell r="E5083">
            <v>34</v>
          </cell>
          <cell r="F5083">
            <v>281.81819999999999</v>
          </cell>
          <cell r="G5083">
            <v>9581.8187999999991</v>
          </cell>
          <cell r="H5083">
            <v>44044</v>
          </cell>
          <cell r="I5083" t="str">
            <v>Toma de datos RJ45 - 5e</v>
          </cell>
        </row>
        <row r="5084">
          <cell r="B5084" t="str">
            <v>I2007</v>
          </cell>
          <cell r="C5084" t="str">
            <v>Toma De Datos En Piso Rj45 - 5E - Caja/ Periscopio</v>
          </cell>
          <cell r="D5084" t="str">
            <v>u</v>
          </cell>
          <cell r="E5084">
            <v>11</v>
          </cell>
          <cell r="F5084">
            <v>2603.2231000000002</v>
          </cell>
          <cell r="G5084">
            <v>28635.454100000003</v>
          </cell>
          <cell r="H5084">
            <v>44044</v>
          </cell>
          <cell r="I5084" t="str">
            <v>Toma de datos en piso RJ45 - 5e - caja/ periscopio</v>
          </cell>
        </row>
        <row r="5085">
          <cell r="B5085" t="str">
            <v>I2008</v>
          </cell>
          <cell r="C5085" t="str">
            <v>Toma Tv</v>
          </cell>
          <cell r="D5085" t="str">
            <v>u</v>
          </cell>
          <cell r="E5085">
            <v>6</v>
          </cell>
          <cell r="F5085">
            <v>156.19829999999999</v>
          </cell>
          <cell r="G5085">
            <v>937.18979999999988</v>
          </cell>
          <cell r="H5085">
            <v>44044</v>
          </cell>
          <cell r="I5085" t="str">
            <v>Toma TV</v>
          </cell>
        </row>
        <row r="5086">
          <cell r="B5086" t="str">
            <v>I2009</v>
          </cell>
          <cell r="C5086" t="str">
            <v>Tendidos De Circuitos Para Sistema De Datos - Utp Awg24 Cat. 5E</v>
          </cell>
          <cell r="D5086" t="str">
            <v>ml</v>
          </cell>
          <cell r="E5086">
            <v>900</v>
          </cell>
          <cell r="F5086">
            <v>161.15700000000001</v>
          </cell>
          <cell r="G5086">
            <v>145041.30000000002</v>
          </cell>
          <cell r="H5086">
            <v>44044</v>
          </cell>
          <cell r="I5086" t="str">
            <v>Tendidos de Circuitos para Sistema de Datos - UTP AWG24 Cat. 5e</v>
          </cell>
        </row>
        <row r="5088">
          <cell r="A5088" t="str">
            <v>T1850</v>
          </cell>
          <cell r="C5088" t="str">
            <v>Sistema De Control Central De Datos, Cctv Y Sala De Monitoreo</v>
          </cell>
          <cell r="D5088" t="str">
            <v>gl</v>
          </cell>
          <cell r="E5088" t="str">
            <v>ok</v>
          </cell>
          <cell r="G5088">
            <v>227050.57105038961</v>
          </cell>
          <cell r="H5088">
            <v>44044</v>
          </cell>
          <cell r="I5088" t="str">
            <v>26 INSTALACIÓN ELÉCTRICA</v>
          </cell>
        </row>
        <row r="5089">
          <cell r="B5089" t="str">
            <v>I1936</v>
          </cell>
          <cell r="C5089" t="str">
            <v>Oficial Electricista</v>
          </cell>
          <cell r="D5089" t="str">
            <v>hs</v>
          </cell>
          <cell r="E5089">
            <v>160</v>
          </cell>
          <cell r="F5089">
            <v>792.42979906493497</v>
          </cell>
          <cell r="G5089">
            <v>126788.76785038959</v>
          </cell>
          <cell r="H5089">
            <v>44044</v>
          </cell>
          <cell r="I5089">
            <v>0.55841642354755938</v>
          </cell>
        </row>
        <row r="5090">
          <cell r="B5090" t="str">
            <v>I2010</v>
          </cell>
          <cell r="C5090" t="str">
            <v xml:space="preserve">Rack Pie 32 Unidades 19 Pulgadas 800Mm Prof </v>
          </cell>
          <cell r="D5090" t="str">
            <v>u</v>
          </cell>
          <cell r="E5090">
            <v>1</v>
          </cell>
          <cell r="F5090">
            <v>65475.851199999997</v>
          </cell>
          <cell r="G5090">
            <v>65475.851199999997</v>
          </cell>
          <cell r="H5090">
            <v>44044</v>
          </cell>
          <cell r="I5090" t="str">
            <v xml:space="preserve">Rack Pie 32 Unidades 19 Pulgadas 800mm Prof </v>
          </cell>
        </row>
        <row r="5091">
          <cell r="B5091" t="str">
            <v>I2011</v>
          </cell>
          <cell r="C5091" t="str">
            <v>Patch Panel Furukawa Multilan Cat. 5E + Organizador Horizontal</v>
          </cell>
          <cell r="D5091" t="str">
            <v>u</v>
          </cell>
          <cell r="E5091">
            <v>1</v>
          </cell>
          <cell r="F5091">
            <v>6818.1818000000003</v>
          </cell>
          <cell r="G5091">
            <v>6818.1818000000003</v>
          </cell>
          <cell r="H5091">
            <v>44044</v>
          </cell>
          <cell r="I5091" t="str">
            <v>Patch panel Furukawa Multilan Cat. 5e + Organizador horizontal</v>
          </cell>
        </row>
        <row r="5092">
          <cell r="B5092" t="str">
            <v>I2012</v>
          </cell>
          <cell r="C5092" t="str">
            <v>Organizador De Cables Con Tapa 1U Rack 19 Pulgadas</v>
          </cell>
          <cell r="D5092" t="str">
            <v>u</v>
          </cell>
          <cell r="E5092">
            <v>1</v>
          </cell>
          <cell r="F5092">
            <v>9633.0578999999998</v>
          </cell>
          <cell r="G5092">
            <v>9633.0578999999998</v>
          </cell>
          <cell r="H5092">
            <v>44044</v>
          </cell>
          <cell r="I5092" t="str">
            <v>Organizador De Cables Con Tapa 1u Rack 19 Pulgadas</v>
          </cell>
        </row>
        <row r="5093">
          <cell r="B5093" t="str">
            <v>I2013</v>
          </cell>
          <cell r="C5093" t="str">
            <v xml:space="preserve">Patch Cord Utp Cat 5E </v>
          </cell>
          <cell r="D5093" t="str">
            <v>u</v>
          </cell>
          <cell r="E5093">
            <v>45</v>
          </cell>
          <cell r="F5093">
            <v>329.75209999999998</v>
          </cell>
          <cell r="G5093">
            <v>14838.844499999999</v>
          </cell>
          <cell r="H5093">
            <v>44044</v>
          </cell>
          <cell r="I5093" t="str">
            <v xml:space="preserve">PATCH CORD UTP CAT 5e </v>
          </cell>
        </row>
        <row r="5094">
          <cell r="B5094" t="str">
            <v>I2014</v>
          </cell>
          <cell r="C5094" t="str">
            <v>Canal De Tensión P/5 Tomacorrientes</v>
          </cell>
          <cell r="D5094" t="str">
            <v>u</v>
          </cell>
          <cell r="E5094">
            <v>1</v>
          </cell>
          <cell r="F5094">
            <v>3495.8678</v>
          </cell>
          <cell r="G5094">
            <v>3495.8678</v>
          </cell>
          <cell r="H5094">
            <v>44044</v>
          </cell>
          <cell r="I5094" t="str">
            <v>Canal de tensión p/5 tomacorrientes</v>
          </cell>
        </row>
        <row r="5096">
          <cell r="A5096" t="str">
            <v>T1851</v>
          </cell>
          <cell r="C5096" t="str">
            <v>Sistema De Puestas A Tierra - Jabalinas 1.5M 3/8", Cable, Cámara De Inspección De Fundición</v>
          </cell>
          <cell r="D5096" t="str">
            <v>gl</v>
          </cell>
          <cell r="E5096" t="str">
            <v>ok</v>
          </cell>
          <cell r="G5096">
            <v>126462.56276207791</v>
          </cell>
          <cell r="H5096">
            <v>43994.436828703707</v>
          </cell>
          <cell r="I5096" t="str">
            <v>26 INSTALACIÓN ELÉCTRICA</v>
          </cell>
        </row>
        <row r="5097">
          <cell r="B5097" t="str">
            <v>I1936</v>
          </cell>
          <cell r="C5097" t="str">
            <v>Oficial Electricista</v>
          </cell>
          <cell r="D5097" t="str">
            <v>hs</v>
          </cell>
          <cell r="E5097">
            <v>60</v>
          </cell>
          <cell r="F5097">
            <v>792.42979906493497</v>
          </cell>
          <cell r="G5097">
            <v>47545.787943896095</v>
          </cell>
          <cell r="H5097">
            <v>44044</v>
          </cell>
          <cell r="I5097">
            <v>0.37596729739968199</v>
          </cell>
        </row>
        <row r="5098">
          <cell r="B5098" t="str">
            <v>I1714</v>
          </cell>
          <cell r="C5098" t="str">
            <v>Puesta Tierra Jabalina 3/8 + Caja Inspeccion + Tomacable</v>
          </cell>
          <cell r="D5098" t="str">
            <v>u</v>
          </cell>
          <cell r="E5098">
            <v>10</v>
          </cell>
          <cell r="F5098">
            <v>474.2149</v>
          </cell>
          <cell r="G5098">
            <v>4742.1490000000003</v>
          </cell>
          <cell r="H5098">
            <v>44044</v>
          </cell>
          <cell r="I5098" t="str">
            <v>Puesta a Tierra - Jabalinas</v>
          </cell>
        </row>
        <row r="5099">
          <cell r="B5099" t="str">
            <v>I1663</v>
          </cell>
          <cell r="C5099" t="str">
            <v>Cable Cu 1X10Mm² Verde Amarillo</v>
          </cell>
          <cell r="D5099" t="str">
            <v>ml</v>
          </cell>
          <cell r="E5099">
            <v>60</v>
          </cell>
          <cell r="F5099">
            <v>149.10740000000001</v>
          </cell>
          <cell r="G5099">
            <v>8946.4440000000013</v>
          </cell>
          <cell r="H5099">
            <v>44044</v>
          </cell>
          <cell r="I5099" t="str">
            <v>Provisión e Instalación de cable Cu verde/amarillo 10mm^2</v>
          </cell>
        </row>
        <row r="5100">
          <cell r="B5100" t="str">
            <v>I2015</v>
          </cell>
          <cell r="C5100" t="str">
            <v>Cable Cu Desnudo 16 Mm2 Rollo 80 Mts</v>
          </cell>
          <cell r="D5100" t="str">
            <v>ml</v>
          </cell>
          <cell r="E5100">
            <v>200</v>
          </cell>
          <cell r="F5100">
            <v>132.09090909090909</v>
          </cell>
          <cell r="G5100">
            <v>26418.18181818182</v>
          </cell>
          <cell r="H5100">
            <v>44044</v>
          </cell>
          <cell r="I5100" t="str">
            <v>Provisión e Instalación de cable Cu desnudo 16mm^2</v>
          </cell>
        </row>
        <row r="5101">
          <cell r="B5101" t="str">
            <v>I2016</v>
          </cell>
          <cell r="C5101" t="str">
            <v>Cámara De Inspección De 250X250Mm De Fundición Para Pat</v>
          </cell>
          <cell r="D5101" t="str">
            <v>u</v>
          </cell>
          <cell r="E5101">
            <v>10</v>
          </cell>
          <cell r="F5101">
            <v>3881</v>
          </cell>
          <cell r="G5101">
            <v>38810</v>
          </cell>
          <cell r="H5101">
            <v>43994.436828703707</v>
          </cell>
          <cell r="I5101" t="str">
            <v>Provisión e Instalación de Cámara de Inspección de 250x250mm de fundición para PAT</v>
          </cell>
        </row>
        <row r="5103">
          <cell r="A5103" t="str">
            <v>T1852</v>
          </cell>
          <cell r="C5103" t="str">
            <v>Sistema De Pararrayos Punta Franklin R:60, Cable Al Desnudo, Canalización De Pvc Y Soporte</v>
          </cell>
          <cell r="D5103" t="str">
            <v>gl</v>
          </cell>
          <cell r="E5103" t="str">
            <v>ok</v>
          </cell>
          <cell r="G5103">
            <v>56485.669170077919</v>
          </cell>
          <cell r="H5103">
            <v>43994.436828703707</v>
          </cell>
          <cell r="I5103" t="str">
            <v>26 INSTALACIÓN ELÉCTRICA</v>
          </cell>
        </row>
        <row r="5104">
          <cell r="B5104" t="str">
            <v>I1936</v>
          </cell>
          <cell r="C5104" t="str">
            <v>Oficial Electricista</v>
          </cell>
          <cell r="D5104" t="str">
            <v>hs</v>
          </cell>
          <cell r="E5104">
            <v>32</v>
          </cell>
          <cell r="F5104">
            <v>792.42979906493497</v>
          </cell>
          <cell r="G5104">
            <v>25357.753570077919</v>
          </cell>
          <cell r="H5104">
            <v>44044</v>
          </cell>
          <cell r="I5104">
            <v>0.4489236640487681</v>
          </cell>
        </row>
        <row r="5105">
          <cell r="B5105" t="str">
            <v>I1295</v>
          </cell>
          <cell r="C5105" t="str">
            <v>Pararayo Punta Franklin</v>
          </cell>
          <cell r="D5105" t="str">
            <v>u</v>
          </cell>
          <cell r="E5105">
            <v>2</v>
          </cell>
          <cell r="F5105">
            <v>4988.7438000000002</v>
          </cell>
          <cell r="G5105">
            <v>9977.4876000000004</v>
          </cell>
          <cell r="H5105">
            <v>44044</v>
          </cell>
          <cell r="I5105" t="str">
            <v>Provisión e Instalación pararrayos punta Franklin R:60</v>
          </cell>
        </row>
        <row r="5106">
          <cell r="B5106" t="str">
            <v>I1296</v>
          </cell>
          <cell r="C5106" t="str">
            <v>Cable Desnudo 50 Mm2</v>
          </cell>
          <cell r="D5106" t="str">
            <v>ml</v>
          </cell>
          <cell r="E5106">
            <v>40</v>
          </cell>
          <cell r="F5106">
            <v>334.71069999999997</v>
          </cell>
          <cell r="G5106">
            <v>13388.428</v>
          </cell>
          <cell r="H5106">
            <v>44044</v>
          </cell>
          <cell r="I5106" t="str">
            <v>Provisión e Instalación cable Al desnudo 50mm^2</v>
          </cell>
        </row>
        <row r="5107">
          <cell r="B5107" t="str">
            <v>I2017</v>
          </cell>
          <cell r="C5107" t="str">
            <v>Soporte P/Pararrayos 3M</v>
          </cell>
          <cell r="D5107" t="str">
            <v>u</v>
          </cell>
          <cell r="E5107">
            <v>2</v>
          </cell>
          <cell r="F5107">
            <v>3881</v>
          </cell>
          <cell r="G5107">
            <v>7762</v>
          </cell>
          <cell r="H5107">
            <v>43994.436828703707</v>
          </cell>
          <cell r="I5107" t="str">
            <v>Provisión e Instalación soporte p/pararrayos 3m</v>
          </cell>
        </row>
        <row r="5109">
          <cell r="A5109" t="str">
            <v>T1853</v>
          </cell>
          <cell r="C5109" t="str">
            <v>Sistema De Detección De Intrusos</v>
          </cell>
          <cell r="D5109" t="str">
            <v>gl</v>
          </cell>
          <cell r="E5109" t="str">
            <v>ok</v>
          </cell>
          <cell r="G5109">
            <v>283603.65604510822</v>
          </cell>
          <cell r="H5109">
            <v>44044</v>
          </cell>
          <cell r="I5109" t="str">
            <v>26 INSTALACIÓN ELÉCTRICA</v>
          </cell>
        </row>
        <row r="5110">
          <cell r="B5110" t="str">
            <v>I1936</v>
          </cell>
          <cell r="C5110" t="str">
            <v>Oficial Electricista</v>
          </cell>
          <cell r="D5110" t="str">
            <v>hs</v>
          </cell>
          <cell r="E5110">
            <v>130</v>
          </cell>
          <cell r="F5110">
            <v>792.42979906493497</v>
          </cell>
          <cell r="G5110">
            <v>103015.87387844155</v>
          </cell>
          <cell r="H5110">
            <v>44044</v>
          </cell>
          <cell r="I5110">
            <v>0.36323887821127554</v>
          </cell>
        </row>
        <row r="5111">
          <cell r="B5111" t="str">
            <v>I1837</v>
          </cell>
          <cell r="C5111" t="str">
            <v>Caño De Hierro Semipesado Mop 3/4" X 3 M</v>
          </cell>
          <cell r="D5111" t="str">
            <v>u</v>
          </cell>
          <cell r="E5111">
            <v>83.333333333333329</v>
          </cell>
          <cell r="F5111">
            <v>98.347099999999998</v>
          </cell>
          <cell r="G5111">
            <v>8195.5916666666653</v>
          </cell>
          <cell r="H5111">
            <v>44044</v>
          </cell>
          <cell r="I5111" t="str">
            <v>Ejecución de cañerías eléctricas embutidas en pared con caño MOP 3/4" - IRAM 2005 - IAS U 500 2005 (incluye cajas de pase)</v>
          </cell>
        </row>
        <row r="5112">
          <cell r="B5112" t="str">
            <v>I1525</v>
          </cell>
          <cell r="C5112" t="str">
            <v>Caja Rectangular / Octogonal O Mignon</v>
          </cell>
          <cell r="D5112" t="str">
            <v>u</v>
          </cell>
          <cell r="E5112">
            <v>37</v>
          </cell>
          <cell r="F5112">
            <v>23.912400000000002</v>
          </cell>
          <cell r="G5112">
            <v>884.75880000000006</v>
          </cell>
          <cell r="H5112">
            <v>44044</v>
          </cell>
          <cell r="I5112" t="str">
            <v>Caja cuadrada MOP 50x50mm</v>
          </cell>
        </row>
        <row r="5113">
          <cell r="B5113" t="str">
            <v>I2018</v>
          </cell>
          <cell r="C5113" t="str">
            <v>Tendido De Cable 2X16 Awg</v>
          </cell>
          <cell r="D5113" t="str">
            <v>ml</v>
          </cell>
          <cell r="E5113">
            <v>300</v>
          </cell>
          <cell r="F5113">
            <v>428.92559999999997</v>
          </cell>
          <cell r="G5113">
            <v>128677.68</v>
          </cell>
          <cell r="H5113">
            <v>44044</v>
          </cell>
          <cell r="I5113" t="str">
            <v>Tendido de cable 2x16AWG</v>
          </cell>
        </row>
        <row r="5114">
          <cell r="B5114" t="str">
            <v>I2019</v>
          </cell>
          <cell r="C5114" t="str">
            <v>Sensor De Apertura De Puertas</v>
          </cell>
          <cell r="D5114" t="str">
            <v>u</v>
          </cell>
          <cell r="E5114">
            <v>8</v>
          </cell>
          <cell r="F5114">
            <v>1033.0579</v>
          </cell>
          <cell r="G5114">
            <v>8264.4632000000001</v>
          </cell>
          <cell r="H5114">
            <v>44044</v>
          </cell>
          <cell r="I5114" t="str">
            <v>Sensor de apertura de puertas</v>
          </cell>
        </row>
        <row r="5115">
          <cell r="B5115" t="str">
            <v>I2020</v>
          </cell>
          <cell r="C5115" t="str">
            <v>Sensor De Movimiento</v>
          </cell>
          <cell r="D5115" t="str">
            <v>u</v>
          </cell>
          <cell r="E5115">
            <v>29</v>
          </cell>
          <cell r="F5115">
            <v>616.52890000000002</v>
          </cell>
          <cell r="G5115">
            <v>17879.338100000001</v>
          </cell>
          <cell r="H5115">
            <v>44044</v>
          </cell>
          <cell r="I5115" t="str">
            <v>Sensor de movimiento</v>
          </cell>
        </row>
        <row r="5116">
          <cell r="B5116" t="str">
            <v>I2021</v>
          </cell>
          <cell r="C5116" t="str">
            <v>Central De Alarma</v>
          </cell>
          <cell r="D5116" t="str">
            <v>u</v>
          </cell>
          <cell r="E5116">
            <v>1</v>
          </cell>
          <cell r="F5116">
            <v>16685.950400000002</v>
          </cell>
          <cell r="G5116">
            <v>16685.950400000002</v>
          </cell>
          <cell r="H5116">
            <v>44044</v>
          </cell>
          <cell r="I5116" t="str">
            <v>Central de alarma</v>
          </cell>
        </row>
        <row r="5118">
          <cell r="A5118" t="str">
            <v>T1854</v>
          </cell>
          <cell r="C5118" t="str">
            <v>Sistema De Alarma De Incendio</v>
          </cell>
          <cell r="D5118" t="str">
            <v>gl</v>
          </cell>
          <cell r="E5118" t="str">
            <v>ok</v>
          </cell>
          <cell r="G5118">
            <v>259684.48648779216</v>
          </cell>
          <cell r="H5118">
            <v>44044</v>
          </cell>
          <cell r="I5118" t="str">
            <v>26 INSTALACIÓN ELÉCTRICA</v>
          </cell>
        </row>
        <row r="5119">
          <cell r="B5119" t="str">
            <v>I1936</v>
          </cell>
          <cell r="C5119" t="str">
            <v>Oficial Electricista</v>
          </cell>
          <cell r="D5119" t="str">
            <v>hs</v>
          </cell>
          <cell r="E5119">
            <v>120</v>
          </cell>
          <cell r="F5119">
            <v>792.42979906493497</v>
          </cell>
          <cell r="G5119">
            <v>95091.575887792191</v>
          </cell>
          <cell r="H5119">
            <v>44044</v>
          </cell>
          <cell r="I5119">
            <v>0.36618119616576505</v>
          </cell>
        </row>
        <row r="5120">
          <cell r="B5120" t="str">
            <v>I1837</v>
          </cell>
          <cell r="C5120" t="str">
            <v>Caño De Hierro Semipesado Mop 3/4" X 3 M</v>
          </cell>
          <cell r="D5120" t="str">
            <v>u</v>
          </cell>
          <cell r="E5120">
            <v>50</v>
          </cell>
          <cell r="F5120">
            <v>98.347099999999998</v>
          </cell>
          <cell r="G5120">
            <v>4917.3549999999996</v>
          </cell>
          <cell r="H5120">
            <v>44044</v>
          </cell>
          <cell r="I5120" t="str">
            <v>Cañerías eléctricas embutidas en pared con caño MOP 3/4" - IRAM 2005 - IAS U 500 2005 (incluye cajas de pase)</v>
          </cell>
        </row>
        <row r="5121">
          <cell r="B5121" t="str">
            <v>I1525</v>
          </cell>
          <cell r="C5121" t="str">
            <v>Caja Rectangular / Octogonal O Mignon</v>
          </cell>
          <cell r="D5121" t="str">
            <v>u</v>
          </cell>
          <cell r="E5121">
            <v>39</v>
          </cell>
          <cell r="F5121">
            <v>23.912400000000002</v>
          </cell>
          <cell r="G5121">
            <v>932.58360000000005</v>
          </cell>
          <cell r="H5121">
            <v>44044</v>
          </cell>
          <cell r="I5121" t="str">
            <v>Caja octogonal grande MOP</v>
          </cell>
        </row>
        <row r="5122">
          <cell r="B5122" t="str">
            <v>I2018</v>
          </cell>
          <cell r="C5122" t="str">
            <v>Tendido De Cable 2X16 Awg</v>
          </cell>
          <cell r="D5122" t="str">
            <v>ml</v>
          </cell>
          <cell r="E5122">
            <v>200</v>
          </cell>
          <cell r="F5122">
            <v>428.92559999999997</v>
          </cell>
          <cell r="G5122">
            <v>85785.12</v>
          </cell>
          <cell r="H5122">
            <v>44044</v>
          </cell>
          <cell r="I5122" t="str">
            <v>Tendido de cable de detección de incendio 2x16AWG twisteado y apantallado</v>
          </cell>
        </row>
        <row r="5123">
          <cell r="B5123" t="str">
            <v>I2022</v>
          </cell>
          <cell r="C5123" t="str">
            <v>Avisador Manual</v>
          </cell>
          <cell r="D5123" t="str">
            <v>u</v>
          </cell>
          <cell r="E5123">
            <v>7</v>
          </cell>
          <cell r="F5123">
            <v>814.04960000000005</v>
          </cell>
          <cell r="G5123">
            <v>5698.3472000000002</v>
          </cell>
          <cell r="H5123">
            <v>44044</v>
          </cell>
          <cell r="I5123" t="str">
            <v>Avisador manual</v>
          </cell>
        </row>
        <row r="5124">
          <cell r="B5124" t="str">
            <v>I2023</v>
          </cell>
          <cell r="C5124" t="str">
            <v>Detectores De Humo Óptico C/Base Intercambiable</v>
          </cell>
          <cell r="D5124" t="str">
            <v>u</v>
          </cell>
          <cell r="E5124">
            <v>35</v>
          </cell>
          <cell r="F5124">
            <v>1238.8430000000001</v>
          </cell>
          <cell r="G5124">
            <v>43359.505000000005</v>
          </cell>
          <cell r="H5124">
            <v>44044</v>
          </cell>
          <cell r="I5124" t="str">
            <v>Detectores de humo óptico c/base intercambiable</v>
          </cell>
        </row>
        <row r="5125">
          <cell r="B5125" t="str">
            <v>I2024</v>
          </cell>
          <cell r="C5125" t="str">
            <v>Central De Incendio De 2 Zonas Y 60 Puntos</v>
          </cell>
          <cell r="D5125" t="str">
            <v>u</v>
          </cell>
          <cell r="E5125">
            <v>1</v>
          </cell>
          <cell r="F5125">
            <v>18118.181799999998</v>
          </cell>
          <cell r="G5125">
            <v>18118.181799999998</v>
          </cell>
          <cell r="H5125">
            <v>44044</v>
          </cell>
          <cell r="I5125" t="str">
            <v>Central de incendio de 2 zonas y 60 puntos</v>
          </cell>
        </row>
        <row r="5126">
          <cell r="B5126" t="str">
            <v>I2025</v>
          </cell>
          <cell r="C5126" t="str">
            <v>Sirena C/Luz Estroboscópica</v>
          </cell>
          <cell r="D5126" t="str">
            <v>u</v>
          </cell>
          <cell r="E5126">
            <v>4</v>
          </cell>
          <cell r="F5126">
            <v>1445.4545000000001</v>
          </cell>
          <cell r="G5126">
            <v>5781.8180000000002</v>
          </cell>
          <cell r="H5126">
            <v>44044</v>
          </cell>
          <cell r="I5126" t="str">
            <v>Sirena c/luz estroboscópica</v>
          </cell>
        </row>
        <row r="5128">
          <cell r="A5128" t="str">
            <v>T1856</v>
          </cell>
          <cell r="C5128" t="str">
            <v>Demoliciones</v>
          </cell>
          <cell r="D5128" t="str">
            <v>gl</v>
          </cell>
          <cell r="G5128">
            <v>447944.83743320033</v>
          </cell>
          <cell r="H5128">
            <v>44044</v>
          </cell>
          <cell r="I5128" t="str">
            <v>JLS</v>
          </cell>
        </row>
        <row r="5129">
          <cell r="B5129" t="str">
            <v>T1519</v>
          </cell>
          <cell r="C5129" t="str">
            <v>Demolición De Solados Y Contrapisos</v>
          </cell>
          <cell r="D5129" t="str">
            <v>m2</v>
          </cell>
          <cell r="E5129">
            <v>75.12</v>
          </cell>
          <cell r="F5129">
            <v>1677.2562902355201</v>
          </cell>
          <cell r="G5129">
            <v>125995.49252249228</v>
          </cell>
          <cell r="H5129">
            <v>44044</v>
          </cell>
        </row>
        <row r="5130">
          <cell r="B5130" t="str">
            <v>T1519</v>
          </cell>
          <cell r="C5130" t="str">
            <v>Demolición De Solados Y Contrapisos</v>
          </cell>
          <cell r="D5130" t="str">
            <v>m2</v>
          </cell>
          <cell r="E5130">
            <v>191.95</v>
          </cell>
          <cell r="F5130">
            <v>1677.2562902355201</v>
          </cell>
          <cell r="G5130">
            <v>321949.34491070808</v>
          </cell>
          <cell r="H5130">
            <v>44044</v>
          </cell>
        </row>
        <row r="5132">
          <cell r="A5132" t="str">
            <v>T1857</v>
          </cell>
          <cell r="C5132" t="str">
            <v>Estructuras</v>
          </cell>
          <cell r="D5132" t="str">
            <v>gl</v>
          </cell>
          <cell r="G5132">
            <v>7858932.6213372555</v>
          </cell>
          <cell r="H5132">
            <v>43983</v>
          </cell>
          <cell r="I5132" t="str">
            <v>JLS</v>
          </cell>
        </row>
        <row r="5133">
          <cell r="B5133" t="str">
            <v>T1033</v>
          </cell>
          <cell r="C5133" t="str">
            <v>Bases De Hormigon Armado H21 Fe 50 Kg/M3</v>
          </cell>
          <cell r="D5133" t="str">
            <v>m3</v>
          </cell>
          <cell r="E5133">
            <v>37.453500000000005</v>
          </cell>
          <cell r="F5133">
            <v>28116.865645175756</v>
          </cell>
          <cell r="G5133">
            <v>1053075.0274415903</v>
          </cell>
          <cell r="H5133">
            <v>44044</v>
          </cell>
        </row>
        <row r="5134">
          <cell r="B5134" t="str">
            <v>T1038</v>
          </cell>
          <cell r="C5134" t="str">
            <v>Columna H21 Fe 90 Kg/M3</v>
          </cell>
          <cell r="D5134" t="str">
            <v>m3</v>
          </cell>
          <cell r="E5134">
            <v>12.789</v>
          </cell>
          <cell r="F5134">
            <v>39260.366224568294</v>
          </cell>
          <cell r="G5134">
            <v>502100.8236460039</v>
          </cell>
          <cell r="H5134">
            <v>44044</v>
          </cell>
        </row>
        <row r="5135">
          <cell r="B5135" t="str">
            <v>T1040</v>
          </cell>
          <cell r="C5135" t="str">
            <v>Vigas H21 Fe 130 Kg/M3</v>
          </cell>
          <cell r="D5135" t="str">
            <v>m3</v>
          </cell>
          <cell r="E5135">
            <v>37.453500000000005</v>
          </cell>
          <cell r="F5135">
            <v>44052.419262548414</v>
          </cell>
          <cell r="G5135">
            <v>1649917.2848498572</v>
          </cell>
          <cell r="H5135">
            <v>44044</v>
          </cell>
        </row>
        <row r="5136">
          <cell r="B5136" t="str">
            <v>T1041</v>
          </cell>
          <cell r="C5136" t="str">
            <v>Losas Macizas H21 Fe 50 Kg/M3</v>
          </cell>
          <cell r="D5136" t="str">
            <v>m3</v>
          </cell>
          <cell r="E5136">
            <v>70.644000000000005</v>
          </cell>
          <cell r="F5136">
            <v>36556.725439476293</v>
          </cell>
          <cell r="G5136">
            <v>2582513.3119463637</v>
          </cell>
          <cell r="H5136">
            <v>44044</v>
          </cell>
        </row>
        <row r="5137">
          <cell r="B5137" t="str">
            <v>T1041</v>
          </cell>
          <cell r="C5137" t="str">
            <v>Losas Macizas H21 Fe 50 Kg/M3</v>
          </cell>
          <cell r="D5137" t="str">
            <v>m3</v>
          </cell>
          <cell r="E5137">
            <v>12.211500000000001</v>
          </cell>
          <cell r="F5137">
            <v>36556.725439476293</v>
          </cell>
          <cell r="G5137">
            <v>446412.45270416478</v>
          </cell>
          <cell r="H5137">
            <v>44044</v>
          </cell>
        </row>
        <row r="5138">
          <cell r="B5138" t="str">
            <v>T1453</v>
          </cell>
          <cell r="C5138" t="str">
            <v>Hormigón De Limpieza Por M3</v>
          </cell>
          <cell r="D5138" t="str">
            <v>m3</v>
          </cell>
          <cell r="E5138">
            <v>2.2610000000000001</v>
          </cell>
          <cell r="F5138">
            <v>14857.344463525045</v>
          </cell>
          <cell r="G5138">
            <v>33592.455832030129</v>
          </cell>
          <cell r="H5138">
            <v>44044</v>
          </cell>
        </row>
        <row r="5139">
          <cell r="B5139" t="str">
            <v>T1034</v>
          </cell>
          <cell r="C5139" t="str">
            <v>Vigas De Fundación H21 Fe 130 Kg/M3 Horm</v>
          </cell>
          <cell r="D5139" t="str">
            <v>m3</v>
          </cell>
          <cell r="E5139">
            <v>20.026</v>
          </cell>
          <cell r="F5139">
            <v>39282.442628749784</v>
          </cell>
          <cell r="G5139">
            <v>786670.19608334312</v>
          </cell>
          <cell r="H5139">
            <v>44044</v>
          </cell>
        </row>
        <row r="5140">
          <cell r="B5140" t="str">
            <v>T1726</v>
          </cell>
          <cell r="C5140" t="str">
            <v>Escalera Metálica</v>
          </cell>
          <cell r="D5140" t="str">
            <v>gl</v>
          </cell>
          <cell r="E5140">
            <v>1</v>
          </cell>
          <cell r="F5140">
            <v>690077.77102476533</v>
          </cell>
          <cell r="G5140">
            <v>690077.77102476533</v>
          </cell>
          <cell r="H5140">
            <v>43983</v>
          </cell>
        </row>
        <row r="5141">
          <cell r="B5141" t="str">
            <v>T1668</v>
          </cell>
          <cell r="C5141" t="str">
            <v xml:space="preserve">Perfil Ipn 120 Para Soporte De Tanque </v>
          </cell>
          <cell r="D5141" t="str">
            <v>kg</v>
          </cell>
          <cell r="E5141">
            <v>400</v>
          </cell>
          <cell r="F5141">
            <v>286.43324452284321</v>
          </cell>
          <cell r="G5141">
            <v>114573.29780913728</v>
          </cell>
          <cell r="H5141">
            <v>44044</v>
          </cell>
        </row>
        <row r="5143">
          <cell r="A5143" t="str">
            <v>T1858</v>
          </cell>
          <cell r="C5143" t="str">
            <v>Cubiertas</v>
          </cell>
          <cell r="D5143" t="str">
            <v>gl</v>
          </cell>
          <cell r="G5143">
            <v>2791201.3901056154</v>
          </cell>
          <cell r="H5143">
            <v>44044</v>
          </cell>
          <cell r="I5143" t="str">
            <v>JLS</v>
          </cell>
        </row>
        <row r="5144">
          <cell r="B5144" t="str">
            <v>T1155</v>
          </cell>
          <cell r="C5144" t="str">
            <v>Barrera De Vapor</v>
          </cell>
          <cell r="D5144" t="str">
            <v>m2</v>
          </cell>
          <cell r="E5144">
            <v>811.3</v>
          </cell>
          <cell r="F5144">
            <v>159.7765854077922</v>
          </cell>
          <cell r="G5144">
            <v>129626.74374134181</v>
          </cell>
          <cell r="H5144">
            <v>44044</v>
          </cell>
        </row>
        <row r="5145">
          <cell r="B5145" t="str">
            <v>T1669</v>
          </cell>
          <cell r="C5145" t="str">
            <v>Placas Eps 25 Mm</v>
          </cell>
          <cell r="D5145" t="str">
            <v>m2</v>
          </cell>
          <cell r="E5145">
            <v>527.6</v>
          </cell>
          <cell r="F5145">
            <v>472.82954832623375</v>
          </cell>
          <cell r="G5145">
            <v>249464.86969692094</v>
          </cell>
          <cell r="H5145">
            <v>44044</v>
          </cell>
        </row>
        <row r="5146">
          <cell r="B5146" t="str">
            <v>T1591</v>
          </cell>
          <cell r="C5146" t="str">
            <v>Contrapiso Alivianado Esp. 8 Cm</v>
          </cell>
          <cell r="D5146" t="str">
            <v>m2</v>
          </cell>
          <cell r="E5146">
            <v>527.6</v>
          </cell>
          <cell r="F5146">
            <v>1048.7800570389609</v>
          </cell>
          <cell r="G5146">
            <v>553336.35809375579</v>
          </cell>
          <cell r="H5146">
            <v>44044</v>
          </cell>
        </row>
        <row r="5147">
          <cell r="B5147" t="str">
            <v>T1071</v>
          </cell>
          <cell r="C5147" t="str">
            <v>Carpeta De Cemento Impermeable 1:3 + Hidrófugo</v>
          </cell>
          <cell r="D5147" t="str">
            <v>m2</v>
          </cell>
          <cell r="E5147">
            <v>811.3</v>
          </cell>
          <cell r="F5147">
            <v>755.87820499285704</v>
          </cell>
          <cell r="G5147">
            <v>613243.98771070491</v>
          </cell>
          <cell r="H5147">
            <v>44044</v>
          </cell>
        </row>
        <row r="5148">
          <cell r="B5148" t="str">
            <v>T1072</v>
          </cell>
          <cell r="C5148" t="str">
            <v>Carpeta De Cal Reforzada 1/4:1:4</v>
          </cell>
          <cell r="D5148" t="str">
            <v>m2</v>
          </cell>
          <cell r="E5148">
            <v>527.6</v>
          </cell>
          <cell r="F5148">
            <v>644.97616713896093</v>
          </cell>
          <cell r="G5148">
            <v>340289.42578251578</v>
          </cell>
          <cell r="H5148">
            <v>44044</v>
          </cell>
        </row>
        <row r="5149">
          <cell r="B5149" t="str">
            <v>T1157</v>
          </cell>
          <cell r="C5149" t="str">
            <v>Membrana Hidrofuga Geotextil 4Mm (Mat+Mo)</v>
          </cell>
          <cell r="D5149" t="str">
            <v>m2</v>
          </cell>
          <cell r="E5149">
            <v>723.5</v>
          </cell>
          <cell r="F5149">
            <v>1251.1955840779219</v>
          </cell>
          <cell r="G5149">
            <v>905240.00508037652</v>
          </cell>
          <cell r="H5149">
            <v>44044</v>
          </cell>
        </row>
        <row r="5151">
          <cell r="A5151" t="str">
            <v>T1859</v>
          </cell>
          <cell r="C5151" t="str">
            <v>Mamposterías Y Tabiques</v>
          </cell>
          <cell r="D5151" t="str">
            <v>gl</v>
          </cell>
          <cell r="G5151">
            <v>4370350.924915975</v>
          </cell>
          <cell r="H5151">
            <v>43992.491076388891</v>
          </cell>
          <cell r="I5151" t="str">
            <v>JLS</v>
          </cell>
        </row>
        <row r="5152">
          <cell r="B5152" t="str">
            <v>T1050</v>
          </cell>
          <cell r="C5152" t="str">
            <v>Mampostería De Ladrillo Hueco 18X18X33</v>
          </cell>
          <cell r="D5152" t="str">
            <v>m2</v>
          </cell>
          <cell r="E5152">
            <v>652.26320000000021</v>
          </cell>
          <cell r="F5152">
            <v>1467.6515309029219</v>
          </cell>
          <cell r="G5152">
            <v>957295.08403163904</v>
          </cell>
          <cell r="H5152">
            <v>44044</v>
          </cell>
        </row>
        <row r="5153">
          <cell r="B5153" t="str">
            <v>T1049</v>
          </cell>
          <cell r="C5153" t="str">
            <v>Mampostería De Ladrillo Hueco 12X18X33</v>
          </cell>
          <cell r="D5153" t="str">
            <v>m2</v>
          </cell>
          <cell r="E5153">
            <v>464.91609999999997</v>
          </cell>
          <cell r="F5153">
            <v>1331.6917893573377</v>
          </cell>
          <cell r="G5153">
            <v>619124.95311003493</v>
          </cell>
          <cell r="H5153">
            <v>44044</v>
          </cell>
        </row>
        <row r="5154">
          <cell r="B5154" t="str">
            <v>T1048</v>
          </cell>
          <cell r="C5154" t="str">
            <v>Mampostería De Ladrillo Hueco 8X18X33</v>
          </cell>
          <cell r="D5154" t="str">
            <v>m2</v>
          </cell>
          <cell r="E5154">
            <v>664.67650000000003</v>
          </cell>
          <cell r="F5154">
            <v>1068.7415008806493</v>
          </cell>
          <cell r="G5154">
            <v>710367.36021009693</v>
          </cell>
          <cell r="H5154">
            <v>44044</v>
          </cell>
        </row>
        <row r="5155">
          <cell r="B5155" t="str">
            <v>T1526</v>
          </cell>
          <cell r="C5155" t="str">
            <v>Mampostería De Bloques De Hormigón De 12 Cm</v>
          </cell>
          <cell r="D5155" t="str">
            <v>m2</v>
          </cell>
          <cell r="E5155">
            <v>98.621999999999986</v>
          </cell>
          <cell r="F5155">
            <v>1207.6382937623375</v>
          </cell>
          <cell r="G5155">
            <v>119099.70380742924</v>
          </cell>
          <cell r="H5155">
            <v>44044</v>
          </cell>
        </row>
        <row r="5156">
          <cell r="B5156" t="str">
            <v>T1786</v>
          </cell>
          <cell r="C5156" t="str">
            <v>Cerramiento Con U Glass</v>
          </cell>
          <cell r="D5156" t="str">
            <v>m2</v>
          </cell>
          <cell r="E5156">
            <v>97.020000000000024</v>
          </cell>
          <cell r="F5156">
            <v>19016.900000000001</v>
          </cell>
          <cell r="G5156">
            <v>1845019.6380000005</v>
          </cell>
          <cell r="H5156">
            <v>43992.491076388891</v>
          </cell>
        </row>
        <row r="5157">
          <cell r="B5157" t="str">
            <v>T1141</v>
          </cell>
          <cell r="C5157" t="str">
            <v>Tabique De Durlock Simple Estructura, 2 Placas Std 12,5</v>
          </cell>
          <cell r="D5157" t="str">
            <v>m2</v>
          </cell>
          <cell r="E5157">
            <v>65.564000000000021</v>
          </cell>
          <cell r="F5157">
            <v>1821.7952802875757</v>
          </cell>
          <cell r="G5157">
            <v>119444.18575677465</v>
          </cell>
          <cell r="H5157">
            <v>44044</v>
          </cell>
        </row>
        <row r="5159">
          <cell r="A5159" t="str">
            <v>T1860</v>
          </cell>
          <cell r="C5159" t="str">
            <v>Revoques Y Revestimientos</v>
          </cell>
          <cell r="D5159" t="str">
            <v>gl</v>
          </cell>
          <cell r="G5159">
            <v>6585159.7362032244</v>
          </cell>
          <cell r="H5159">
            <v>42736</v>
          </cell>
          <cell r="I5159" t="str">
            <v>JLS</v>
          </cell>
        </row>
        <row r="5160">
          <cell r="B5160" t="str">
            <v>T1287</v>
          </cell>
          <cell r="C5160" t="str">
            <v>Revoque Completo Exterior En Medianeras</v>
          </cell>
          <cell r="D5160" t="str">
            <v>m2</v>
          </cell>
          <cell r="E5160">
            <v>1107.9014</v>
          </cell>
          <cell r="F5160">
            <v>1367.7022228420778</v>
          </cell>
          <cell r="G5160">
            <v>1515279.2074698501</v>
          </cell>
          <cell r="H5160">
            <v>44044</v>
          </cell>
        </row>
        <row r="5161">
          <cell r="B5161" t="str">
            <v>T1099</v>
          </cell>
          <cell r="C5161" t="str">
            <v>Buñas (Prof=5Mm Ancho=2Cm)</v>
          </cell>
          <cell r="D5161" t="str">
            <v>ml</v>
          </cell>
          <cell r="E5161">
            <v>100.94</v>
          </cell>
          <cell r="F5161">
            <v>126.71</v>
          </cell>
          <cell r="G5161">
            <v>12790.107399999999</v>
          </cell>
          <cell r="H5161">
            <v>42736</v>
          </cell>
        </row>
        <row r="5162">
          <cell r="B5162" t="str">
            <v>T1359</v>
          </cell>
          <cell r="C5162" t="str">
            <v>Grueso Y Fino A La Cal Al Fieltro Interior</v>
          </cell>
          <cell r="D5162" t="str">
            <v>m2</v>
          </cell>
          <cell r="E5162">
            <v>325.28559999999999</v>
          </cell>
          <cell r="F5162">
            <v>1198.4132262252597</v>
          </cell>
          <cell r="G5162">
            <v>389826.5653406193</v>
          </cell>
          <cell r="H5162">
            <v>44044</v>
          </cell>
        </row>
        <row r="5163">
          <cell r="B5163" t="str">
            <v>T1587</v>
          </cell>
          <cell r="C5163" t="str">
            <v>Grueso A La Cal Y Fino De Yeso</v>
          </cell>
          <cell r="D5163" t="str">
            <v>m2</v>
          </cell>
          <cell r="E5163">
            <v>1628.9991999999997</v>
          </cell>
          <cell r="F5163">
            <v>1197.4785988724675</v>
          </cell>
          <cell r="G5163">
            <v>1950691.6795803702</v>
          </cell>
          <cell r="H5163">
            <v>44044</v>
          </cell>
        </row>
        <row r="5164">
          <cell r="B5164" t="str">
            <v>T1061</v>
          </cell>
          <cell r="C5164" t="str">
            <v>Jaharro Frat. Interior A La Cal 1/4:1:4</v>
          </cell>
          <cell r="D5164" t="str">
            <v>m2</v>
          </cell>
          <cell r="E5164">
            <v>665.55449999999973</v>
          </cell>
          <cell r="F5164">
            <v>642.94368448629859</v>
          </cell>
          <cell r="G5164">
            <v>427914.06245643605</v>
          </cell>
          <cell r="H5164">
            <v>44044</v>
          </cell>
        </row>
        <row r="5165">
          <cell r="B5165" t="str">
            <v>T1653</v>
          </cell>
          <cell r="C5165" t="str">
            <v>Revestimiento De Cerámico Blanco Mate Perla</v>
          </cell>
          <cell r="D5165" t="str">
            <v>m2</v>
          </cell>
          <cell r="E5165">
            <v>665.55449999999973</v>
          </cell>
          <cell r="F5165">
            <v>1099.0390757800865</v>
          </cell>
          <cell r="G5165">
            <v>731470.40256127727</v>
          </cell>
          <cell r="H5165">
            <v>44044</v>
          </cell>
        </row>
        <row r="5166">
          <cell r="B5166" t="str">
            <v>T1651</v>
          </cell>
          <cell r="C5166" t="str">
            <v>Revestimiento Texturado Aplicado A Rodillo</v>
          </cell>
          <cell r="D5166" t="str">
            <v>m2</v>
          </cell>
          <cell r="E5166">
            <v>1202.6014</v>
          </cell>
          <cell r="F5166">
            <v>815.54528967965371</v>
          </cell>
          <cell r="G5166">
            <v>980775.90713215712</v>
          </cell>
          <cell r="H5166">
            <v>44044</v>
          </cell>
        </row>
        <row r="5167">
          <cell r="B5167" t="str">
            <v>T1655</v>
          </cell>
          <cell r="C5167" t="str">
            <v>Cantonera De Acero Inoxidable</v>
          </cell>
          <cell r="D5167" t="str">
            <v>ml</v>
          </cell>
          <cell r="E5167">
            <v>694.12000000000057</v>
          </cell>
          <cell r="F5167">
            <v>830.42097081558438</v>
          </cell>
          <cell r="G5167">
            <v>576411.80426251388</v>
          </cell>
          <cell r="H5167">
            <v>44044</v>
          </cell>
        </row>
        <row r="5169">
          <cell r="A5169" t="str">
            <v>T1861</v>
          </cell>
          <cell r="C5169" t="str">
            <v>Contrapisos Y Carpetas</v>
          </cell>
          <cell r="D5169" t="str">
            <v>gl</v>
          </cell>
          <cell r="G5169">
            <v>2353690.732788505</v>
          </cell>
          <cell r="H5169">
            <v>44044</v>
          </cell>
          <cell r="I5169" t="str">
            <v>JLS</v>
          </cell>
        </row>
        <row r="5170">
          <cell r="B5170" t="str">
            <v>T1591</v>
          </cell>
          <cell r="C5170" t="str">
            <v>Contrapiso Alivianado Esp. 8 Cm</v>
          </cell>
          <cell r="D5170" t="str">
            <v>m2</v>
          </cell>
          <cell r="E5170">
            <v>592.42000000000007</v>
          </cell>
          <cell r="F5170">
            <v>1048.7800570389609</v>
          </cell>
          <cell r="G5170">
            <v>621318.28139102133</v>
          </cell>
          <cell r="H5170">
            <v>44044</v>
          </cell>
        </row>
        <row r="5171">
          <cell r="B5171" t="str">
            <v>T1590</v>
          </cell>
          <cell r="C5171" t="str">
            <v>Contrapiso Alivianado Esp. 5 Cm</v>
          </cell>
          <cell r="D5171" t="str">
            <v>m2</v>
          </cell>
          <cell r="E5171">
            <v>483.04</v>
          </cell>
          <cell r="F5171">
            <v>743.28016663116875</v>
          </cell>
          <cell r="G5171">
            <v>359034.05168951978</v>
          </cell>
          <cell r="H5171">
            <v>44044</v>
          </cell>
        </row>
        <row r="5172">
          <cell r="B5172" t="str">
            <v>T1322</v>
          </cell>
          <cell r="C5172" t="str">
            <v>Contrapiso Sobre Terreno Natural, Esp 10 Cm Con Malla 6 Mm 15X15</v>
          </cell>
          <cell r="D5172" t="str">
            <v>m2</v>
          </cell>
          <cell r="E5172">
            <v>505.86000000000013</v>
          </cell>
          <cell r="F5172">
            <v>1233.0172771478385</v>
          </cell>
          <cell r="G5172">
            <v>623734.11981800571</v>
          </cell>
          <cell r="H5172">
            <v>44044</v>
          </cell>
        </row>
        <row r="5173">
          <cell r="B5173" t="str">
            <v>T1753</v>
          </cell>
          <cell r="C5173" t="str">
            <v>Banquina H30 Esp:</v>
          </cell>
          <cell r="D5173" t="str">
            <v>m2</v>
          </cell>
          <cell r="E5173">
            <v>26</v>
          </cell>
          <cell r="F5173">
            <v>1360.4066124467531</v>
          </cell>
          <cell r="G5173">
            <v>35370.571923615578</v>
          </cell>
          <cell r="H5173">
            <v>44044</v>
          </cell>
        </row>
        <row r="5174">
          <cell r="B5174" t="str">
            <v>T1072</v>
          </cell>
          <cell r="C5174" t="str">
            <v>Carpeta De Cal Reforzada 1/4:1:4</v>
          </cell>
          <cell r="D5174" t="str">
            <v>m2</v>
          </cell>
          <cell r="E5174">
            <v>1107.3800000000001</v>
          </cell>
          <cell r="F5174">
            <v>644.97616713896093</v>
          </cell>
          <cell r="G5174">
            <v>714233.70796634268</v>
          </cell>
          <cell r="H5174">
            <v>44044</v>
          </cell>
        </row>
        <row r="5176">
          <cell r="A5176" t="str">
            <v>T1862</v>
          </cell>
          <cell r="C5176" t="str">
            <v>Solados</v>
          </cell>
          <cell r="D5176" t="str">
            <v>gl</v>
          </cell>
          <cell r="G5176">
            <v>5284488.0787467612</v>
          </cell>
          <cell r="H5176">
            <v>43990.706076388888</v>
          </cell>
          <cell r="I5176" t="str">
            <v>JLS</v>
          </cell>
        </row>
        <row r="5177">
          <cell r="B5177" t="str">
            <v>T1751</v>
          </cell>
          <cell r="C5177" t="str">
            <v>Piso De Mosaico Pulido 30 X 30</v>
          </cell>
          <cell r="D5177" t="str">
            <v>m2</v>
          </cell>
          <cell r="E5177">
            <v>975.5</v>
          </cell>
          <cell r="F5177">
            <v>1662.9204407623376</v>
          </cell>
          <cell r="G5177">
            <v>1622178.8899636604</v>
          </cell>
          <cell r="H5177">
            <v>44044</v>
          </cell>
        </row>
        <row r="5178">
          <cell r="B5178" t="str">
            <v>T1537</v>
          </cell>
          <cell r="C5178" t="str">
            <v>Mosaicos Cementicios De 0,40 Mts X 0,40 Mts (Bastones Grises - Guía Ciego)</v>
          </cell>
          <cell r="D5178" t="str">
            <v>m2</v>
          </cell>
          <cell r="E5178">
            <v>101</v>
          </cell>
          <cell r="F5178">
            <v>1491.8212697623376</v>
          </cell>
          <cell r="G5178">
            <v>150673.94824599609</v>
          </cell>
          <cell r="H5178">
            <v>44044</v>
          </cell>
        </row>
        <row r="5179">
          <cell r="B5179" t="str">
            <v>T1755</v>
          </cell>
          <cell r="C5179" t="str">
            <v>Mesada De Granito Sin Traforo</v>
          </cell>
          <cell r="D5179" t="str">
            <v>m2</v>
          </cell>
          <cell r="E5179">
            <v>51</v>
          </cell>
          <cell r="F5179">
            <v>5794.3103615800865</v>
          </cell>
          <cell r="G5179">
            <v>295509.82844058442</v>
          </cell>
          <cell r="H5179">
            <v>44044</v>
          </cell>
        </row>
        <row r="5180">
          <cell r="B5180" t="str">
            <v>T1752</v>
          </cell>
          <cell r="C5180" t="str">
            <v xml:space="preserve">Piso Antiderrame Polietileno Alta Densidad De 0,80 X 1,20 Mts Código  (A 812 M5) </v>
          </cell>
          <cell r="D5180" t="str">
            <v>m2</v>
          </cell>
          <cell r="E5180">
            <v>3</v>
          </cell>
          <cell r="F5180">
            <v>8540.1934270389611</v>
          </cell>
          <cell r="G5180">
            <v>25620.580281116883</v>
          </cell>
          <cell r="H5180">
            <v>43990.706076388888</v>
          </cell>
        </row>
        <row r="5181">
          <cell r="B5181" t="str">
            <v>T1562</v>
          </cell>
          <cell r="C5181" t="str">
            <v>Tapas Para Cámaras</v>
          </cell>
          <cell r="D5181" t="str">
            <v>m2</v>
          </cell>
          <cell r="E5181">
            <v>5</v>
          </cell>
          <cell r="F5181">
            <v>27462.270241511687</v>
          </cell>
          <cell r="G5181">
            <v>137311.35120755844</v>
          </cell>
          <cell r="H5181">
            <v>44044</v>
          </cell>
        </row>
        <row r="5182">
          <cell r="B5182" t="str">
            <v>T1341</v>
          </cell>
          <cell r="C5182" t="str">
            <v>Topes Estacionamiento</v>
          </cell>
          <cell r="D5182" t="str">
            <v>un</v>
          </cell>
          <cell r="E5182">
            <v>18</v>
          </cell>
          <cell r="F5182">
            <v>941.11219442077925</v>
          </cell>
          <cell r="G5182">
            <v>16940.019499574028</v>
          </cell>
          <cell r="H5182">
            <v>44044</v>
          </cell>
        </row>
        <row r="5183">
          <cell r="B5183" t="str">
            <v>T1784</v>
          </cell>
          <cell r="C5183" t="str">
            <v>Pavimento De Hormigón Peinado De 10 Cm C/Malla Sima Fe 6 Mm 15 X 15 Cm. Incluye Base De Suelo Cemento.</v>
          </cell>
          <cell r="D5183" t="str">
            <v>m2</v>
          </cell>
          <cell r="E5183">
            <v>411</v>
          </cell>
          <cell r="F5183">
            <v>3701.4577066838242</v>
          </cell>
          <cell r="G5183">
            <v>1521299.1174470517</v>
          </cell>
          <cell r="H5183">
            <v>44044</v>
          </cell>
        </row>
        <row r="5184">
          <cell r="B5184" t="str">
            <v>T1785</v>
          </cell>
          <cell r="C5184" t="str">
            <v>Pavimento De Hormigón  De 15 Cm C/Malla Sima Fe 8 Mm 15 X 15 Cm. Incluye Base De Suelo Cemento Y Terminación De Pavimento Asfáltico (En Caliente).</v>
          </cell>
          <cell r="D5184" t="str">
            <v>m2</v>
          </cell>
          <cell r="E5184">
            <v>344</v>
          </cell>
          <cell r="F5184">
            <v>4403.9370455267999</v>
          </cell>
          <cell r="G5184">
            <v>1514954.3436612191</v>
          </cell>
          <cell r="H5184">
            <v>44020.883506944447</v>
          </cell>
        </row>
        <row r="5186">
          <cell r="A5186" t="str">
            <v>T1863</v>
          </cell>
          <cell r="C5186" t="str">
            <v>Cielorrasos</v>
          </cell>
          <cell r="D5186" t="str">
            <v>gl</v>
          </cell>
          <cell r="G5186">
            <v>1685534.1835341388</v>
          </cell>
          <cell r="H5186">
            <v>44044</v>
          </cell>
          <cell r="I5186" t="str">
            <v>JLS</v>
          </cell>
        </row>
        <row r="5187">
          <cell r="B5187" t="str">
            <v>T1092</v>
          </cell>
          <cell r="C5187" t="str">
            <v>Cielorraso Suspendido Durlock Placa Normal 9.5 Mm (Mat + Mo)</v>
          </cell>
          <cell r="D5187" t="str">
            <v>m2</v>
          </cell>
          <cell r="E5187">
            <v>593.38000000000011</v>
          </cell>
          <cell r="F5187">
            <v>1426.1197175541856</v>
          </cell>
          <cell r="G5187">
            <v>846230.91800230287</v>
          </cell>
          <cell r="H5187">
            <v>44044</v>
          </cell>
        </row>
        <row r="5188">
          <cell r="B5188" t="str">
            <v>T1594</v>
          </cell>
          <cell r="C5188" t="str">
            <v>Cielorraso Suspendido Durlock Placa Verde 9.5 Mm (Mat + Mo)</v>
          </cell>
          <cell r="D5188" t="str">
            <v>m2</v>
          </cell>
          <cell r="E5188">
            <v>256.29000000000002</v>
          </cell>
          <cell r="F5188">
            <v>1512.9779050541856</v>
          </cell>
          <cell r="G5188">
            <v>387761.10728633724</v>
          </cell>
          <cell r="H5188">
            <v>44044</v>
          </cell>
        </row>
        <row r="5189">
          <cell r="B5189" t="str">
            <v>T1595</v>
          </cell>
          <cell r="C5189" t="str">
            <v>Cielorraso Suspendido Durlock Placa Exterior 12,5 Mm (Mat + Mo)</v>
          </cell>
          <cell r="D5189" t="str">
            <v>m2</v>
          </cell>
          <cell r="E5189">
            <v>98.73</v>
          </cell>
          <cell r="F5189">
            <v>2203.5770873458523</v>
          </cell>
          <cell r="G5189">
            <v>217559.16583365601</v>
          </cell>
          <cell r="H5189">
            <v>44044</v>
          </cell>
        </row>
        <row r="5190">
          <cell r="B5190" t="str">
            <v>T1659</v>
          </cell>
          <cell r="C5190" t="str">
            <v>Cielorraso Desmontable De Placas 60X60 Acustica</v>
          </cell>
          <cell r="D5190" t="str">
            <v>m2</v>
          </cell>
          <cell r="E5190">
            <v>75.44</v>
          </cell>
          <cell r="F5190">
            <v>2043.6029385620777</v>
          </cell>
          <cell r="G5190">
            <v>154169.40568512314</v>
          </cell>
          <cell r="H5190">
            <v>44044</v>
          </cell>
        </row>
        <row r="5191">
          <cell r="B5191" t="str">
            <v>T1754</v>
          </cell>
          <cell r="C5191" t="str">
            <v>Cielorraso Desmontable Durlock, Placa Lisa Estándar</v>
          </cell>
          <cell r="D5191" t="str">
            <v>m2</v>
          </cell>
          <cell r="E5191">
            <v>22.06</v>
          </cell>
          <cell r="F5191">
            <v>1913.6855385620777</v>
          </cell>
          <cell r="G5191">
            <v>42215.902980679428</v>
          </cell>
          <cell r="H5191">
            <v>44044</v>
          </cell>
        </row>
        <row r="5192">
          <cell r="B5192" t="str">
            <v>T1593</v>
          </cell>
          <cell r="C5192" t="str">
            <v>Cielorraso Aplicado De Yeso</v>
          </cell>
          <cell r="D5192" t="str">
            <v>m2</v>
          </cell>
          <cell r="E5192">
            <v>63.29</v>
          </cell>
          <cell r="F5192">
            <v>594.05409616116879</v>
          </cell>
          <cell r="G5192">
            <v>37597.683746040369</v>
          </cell>
          <cell r="H5192">
            <v>44044</v>
          </cell>
        </row>
        <row r="5194">
          <cell r="A5194" t="str">
            <v>T1864</v>
          </cell>
          <cell r="C5194" t="str">
            <v>Carpinterías Y Herrerías</v>
          </cell>
          <cell r="D5194" t="str">
            <v>gl</v>
          </cell>
          <cell r="G5194">
            <v>6792079.7309749275</v>
          </cell>
          <cell r="H5194">
            <v>43990.590057870373</v>
          </cell>
          <cell r="I5194" t="str">
            <v>JLS</v>
          </cell>
        </row>
        <row r="5195">
          <cell r="B5195" t="str">
            <v>T1737</v>
          </cell>
          <cell r="C5195" t="str">
            <v xml:space="preserve">Ventana V1 - Ventana Corrediza De Aluminio (A) 1,40 X (H) 1,10 Mts </v>
          </cell>
          <cell r="D5195" t="str">
            <v>u</v>
          </cell>
          <cell r="E5195">
            <v>22</v>
          </cell>
          <cell r="F5195">
            <v>30923.384152336621</v>
          </cell>
          <cell r="G5195">
            <v>680314.4513514057</v>
          </cell>
          <cell r="H5195">
            <v>43990.590057870373</v>
          </cell>
        </row>
        <row r="5196">
          <cell r="B5196" t="str">
            <v>T1739</v>
          </cell>
          <cell r="C5196" t="str">
            <v xml:space="preserve">Ventana V2 - Ventana Corrediza De Aluminio (A) 2,00 X (H) 1,10 Mts </v>
          </cell>
          <cell r="D5196" t="str">
            <v>u</v>
          </cell>
          <cell r="E5196">
            <v>2</v>
          </cell>
          <cell r="F5196">
            <v>36660.105230462337</v>
          </cell>
          <cell r="G5196">
            <v>73320.210460924674</v>
          </cell>
          <cell r="H5196">
            <v>43990.590057870373</v>
          </cell>
        </row>
        <row r="5197">
          <cell r="B5197" t="str">
            <v>T1740</v>
          </cell>
          <cell r="C5197" t="str">
            <v xml:space="preserve">Ventana V3 - Ventana Balcón Corrediza De Aluminio (A) 2,00 X (H) 2,10 Mts </v>
          </cell>
          <cell r="D5197" t="str">
            <v>u</v>
          </cell>
          <cell r="E5197">
            <v>4</v>
          </cell>
          <cell r="F5197">
            <v>54919.956982358439</v>
          </cell>
          <cell r="G5197">
            <v>219679.82792943376</v>
          </cell>
          <cell r="H5197">
            <v>43990.590057870373</v>
          </cell>
        </row>
        <row r="5198">
          <cell r="B5198" t="str">
            <v>T1741</v>
          </cell>
          <cell r="C5198" t="str">
            <v xml:space="preserve">Ventana V4 - Ventana Con Un Paño Fijo Y Dos Oscilobatientes De Aluminio (A) 3,40 X (H) 1,10 Mts </v>
          </cell>
          <cell r="D5198" t="str">
            <v>u</v>
          </cell>
          <cell r="E5198">
            <v>5</v>
          </cell>
          <cell r="F5198">
            <v>72964.12107942233</v>
          </cell>
          <cell r="G5198">
            <v>364820.60539711162</v>
          </cell>
          <cell r="H5198">
            <v>43990.590057870373</v>
          </cell>
        </row>
        <row r="5199">
          <cell r="B5199" t="str">
            <v>T1742</v>
          </cell>
          <cell r="C5199" t="str">
            <v xml:space="preserve">Ventana V5 - Ventana Proyectante De Aluminio (A) 1,00 X (H) 0,50 Mts </v>
          </cell>
          <cell r="D5199" t="str">
            <v>u</v>
          </cell>
          <cell r="E5199">
            <v>8</v>
          </cell>
          <cell r="F5199">
            <v>20213.581241350646</v>
          </cell>
          <cell r="G5199">
            <v>161708.64993080517</v>
          </cell>
          <cell r="H5199">
            <v>43990.590057870373</v>
          </cell>
        </row>
        <row r="5200">
          <cell r="B5200" t="str">
            <v>T1743</v>
          </cell>
          <cell r="C5200" t="str">
            <v xml:space="preserve">Ventana V6 - Ventana De Dos Paños Proyectantes De Aluminio Natural (A) 2,00 X (H) 0,50 Mts </v>
          </cell>
          <cell r="D5200" t="str">
            <v>u</v>
          </cell>
          <cell r="E5200">
            <v>10</v>
          </cell>
          <cell r="F5200">
            <v>34578.794179324672</v>
          </cell>
          <cell r="G5200">
            <v>345787.94179324672</v>
          </cell>
          <cell r="H5200">
            <v>43990.590057870373</v>
          </cell>
        </row>
        <row r="5201">
          <cell r="B5201" t="str">
            <v>T1744</v>
          </cell>
          <cell r="C5201" t="str">
            <v xml:space="preserve">Ventana V7 - Ventana De Cuatro Paños Proyectantes De Aluminio Natural (A) 4,00 X (H) 0,50 Mts  </v>
          </cell>
          <cell r="D5201" t="str">
            <v>u</v>
          </cell>
          <cell r="E5201">
            <v>4</v>
          </cell>
          <cell r="F5201">
            <v>63514.220055272723</v>
          </cell>
          <cell r="G5201">
            <v>254056.88022109089</v>
          </cell>
          <cell r="H5201">
            <v>43990.590057870373</v>
          </cell>
        </row>
        <row r="5202">
          <cell r="B5202" t="str">
            <v>T1745</v>
          </cell>
          <cell r="C5202" t="str">
            <v xml:space="preserve">Ventana V8 - Ventana De Abrir De Aluminio Natural (A) 0,30 X (H) 1,10 Mts </v>
          </cell>
          <cell r="D5202" t="str">
            <v>u</v>
          </cell>
          <cell r="E5202">
            <v>5</v>
          </cell>
          <cell r="F5202">
            <v>18727.728842439479</v>
          </cell>
          <cell r="G5202">
            <v>93638.644212197396</v>
          </cell>
          <cell r="H5202">
            <v>43990.590057870373</v>
          </cell>
        </row>
        <row r="5203">
          <cell r="B5203" t="str">
            <v>T1746</v>
          </cell>
          <cell r="C5203" t="str">
            <v xml:space="preserve">Ventana V9 - Ventana Proyectante De Aluminio Natural (A) 0,70 X (H) 0,50 Mts </v>
          </cell>
          <cell r="D5203" t="str">
            <v>u</v>
          </cell>
          <cell r="E5203">
            <v>1</v>
          </cell>
          <cell r="F5203">
            <v>24260.417359958439</v>
          </cell>
          <cell r="G5203">
            <v>24260.417359958439</v>
          </cell>
          <cell r="H5203">
            <v>43990.590057870373</v>
          </cell>
        </row>
        <row r="5204">
          <cell r="B5204" t="str">
            <v>T1787</v>
          </cell>
          <cell r="C5204" t="str">
            <v xml:space="preserve">Puerta Pch1 - Pivotante De Eje Vertical (A) 1,35 Y (H) 2,10 Mts  </v>
          </cell>
          <cell r="D5204" t="str">
            <v>u</v>
          </cell>
          <cell r="E5204">
            <v>2</v>
          </cell>
          <cell r="F5204">
            <v>74273.556226210902</v>
          </cell>
          <cell r="G5204">
            <v>148547.1124524218</v>
          </cell>
          <cell r="H5204">
            <v>43992.491076388891</v>
          </cell>
        </row>
        <row r="5205">
          <cell r="B5205" t="str">
            <v>T1788</v>
          </cell>
          <cell r="C5205" t="str">
            <v xml:space="preserve">Puerta Pch2 - De Abrir De Dos Hojas (A) 1,50 Y (H) 2,10 Mts  </v>
          </cell>
          <cell r="D5205" t="str">
            <v>u</v>
          </cell>
          <cell r="E5205">
            <v>1</v>
          </cell>
          <cell r="F5205">
            <v>93316.941509236363</v>
          </cell>
          <cell r="G5205">
            <v>93316.941509236363</v>
          </cell>
          <cell r="H5205">
            <v>43992.491076388891</v>
          </cell>
        </row>
        <row r="5206">
          <cell r="B5206" t="str">
            <v>T1789</v>
          </cell>
          <cell r="C5206" t="str">
            <v xml:space="preserve">Puerta Pch3 - De Abrir De Dos Hojas (A) 1,50 Y (H) 2,10 Mts  </v>
          </cell>
          <cell r="D5206" t="str">
            <v>u</v>
          </cell>
          <cell r="E5206">
            <v>1</v>
          </cell>
          <cell r="F5206">
            <v>66838.671509236359</v>
          </cell>
          <cell r="G5206">
            <v>66838.671509236359</v>
          </cell>
          <cell r="H5206">
            <v>43992.491076388891</v>
          </cell>
        </row>
        <row r="5207">
          <cell r="B5207" t="str">
            <v>T1790</v>
          </cell>
          <cell r="C5207" t="str">
            <v xml:space="preserve">Puerta Pch4 - De Abrir (A) 1,15 Y (H) 2,10 Mts  </v>
          </cell>
          <cell r="D5207" t="str">
            <v>u</v>
          </cell>
          <cell r="E5207">
            <v>1</v>
          </cell>
          <cell r="F5207">
            <v>58625.310990414546</v>
          </cell>
          <cell r="G5207">
            <v>58625.310990414546</v>
          </cell>
          <cell r="H5207">
            <v>43992.491076388891</v>
          </cell>
        </row>
        <row r="5208">
          <cell r="B5208" t="str">
            <v>T1791</v>
          </cell>
          <cell r="C5208" t="str">
            <v xml:space="preserve">Puerta Pch5 - De Abrir (A) 0,90 Y (H) 2,10 Mts  </v>
          </cell>
          <cell r="D5208" t="str">
            <v>u</v>
          </cell>
          <cell r="E5208">
            <v>8</v>
          </cell>
          <cell r="F5208">
            <v>34702.989905541814</v>
          </cell>
          <cell r="G5208">
            <v>277623.91924433451</v>
          </cell>
          <cell r="H5208">
            <v>43992.491076388891</v>
          </cell>
        </row>
        <row r="5209">
          <cell r="B5209" t="str">
            <v>T1792</v>
          </cell>
          <cell r="C5209" t="str">
            <v xml:space="preserve">Puerta Pch6 - De Abrir (A) 0,90 Y (H) 2,10 Mts  </v>
          </cell>
          <cell r="D5209" t="str">
            <v>u</v>
          </cell>
          <cell r="E5209">
            <v>4</v>
          </cell>
          <cell r="F5209">
            <v>47465.739905541814</v>
          </cell>
          <cell r="G5209">
            <v>189862.95962216725</v>
          </cell>
          <cell r="H5209">
            <v>43992.491076388891</v>
          </cell>
        </row>
        <row r="5210">
          <cell r="B5210" t="str">
            <v>T1793</v>
          </cell>
          <cell r="C5210" t="str">
            <v xml:space="preserve">Puerta Pch7 - De Abrir (A) 0,75 Y (H) 2,10 Mts  </v>
          </cell>
          <cell r="D5210" t="str">
            <v>u</v>
          </cell>
          <cell r="E5210">
            <v>2</v>
          </cell>
          <cell r="F5210">
            <v>34871.69575461818</v>
          </cell>
          <cell r="G5210">
            <v>69743.39150923636</v>
          </cell>
          <cell r="H5210">
            <v>43992.491076388891</v>
          </cell>
        </row>
        <row r="5211">
          <cell r="B5211" t="str">
            <v>T1794</v>
          </cell>
          <cell r="C5211" t="str">
            <v xml:space="preserve">Puerta Pch8 - De Abrir De Dos Hojas (A) 1,50 Y (H) 2,10 Mts  </v>
          </cell>
          <cell r="D5211" t="str">
            <v>u</v>
          </cell>
          <cell r="E5211">
            <v>2</v>
          </cell>
          <cell r="F5211">
            <v>66289.941509236363</v>
          </cell>
          <cell r="G5211">
            <v>132579.88301847273</v>
          </cell>
          <cell r="H5211">
            <v>43992.491076388891</v>
          </cell>
        </row>
        <row r="5212">
          <cell r="B5212" t="str">
            <v>T1747</v>
          </cell>
          <cell r="C5212" t="str">
            <v>Carpinteria Integral B1</v>
          </cell>
          <cell r="D5212" t="str">
            <v>u</v>
          </cell>
          <cell r="E5212">
            <v>1</v>
          </cell>
          <cell r="F5212">
            <v>37444.641225580315</v>
          </cell>
          <cell r="G5212">
            <v>37444.641225580315</v>
          </cell>
          <cell r="H5212">
            <v>43990.590057870373</v>
          </cell>
        </row>
        <row r="5213">
          <cell r="B5213" t="str">
            <v>T1748</v>
          </cell>
          <cell r="C5213" t="str">
            <v>Carpinteria Integral B2</v>
          </cell>
          <cell r="D5213" t="str">
            <v>u</v>
          </cell>
          <cell r="E5213">
            <v>2</v>
          </cell>
          <cell r="F5213">
            <v>43639.799120317162</v>
          </cell>
          <cell r="G5213">
            <v>87279.598240634325</v>
          </cell>
          <cell r="H5213">
            <v>43990.590057870373</v>
          </cell>
        </row>
        <row r="5214">
          <cell r="B5214" t="str">
            <v>T1749</v>
          </cell>
          <cell r="C5214" t="str">
            <v>Carpinteria Integral B3</v>
          </cell>
          <cell r="D5214" t="str">
            <v>u</v>
          </cell>
          <cell r="E5214">
            <v>1</v>
          </cell>
          <cell r="F5214">
            <v>48286.167541369796</v>
          </cell>
          <cell r="G5214">
            <v>48286.167541369796</v>
          </cell>
          <cell r="H5214">
            <v>43990.590057870373</v>
          </cell>
        </row>
        <row r="5215">
          <cell r="B5215" t="str">
            <v>T1795</v>
          </cell>
          <cell r="C5215" t="str">
            <v xml:space="preserve">Puerta Pm1 - De Abrir (A) 0,90 Y (H) 2,10 Mts  </v>
          </cell>
          <cell r="D5215" t="str">
            <v>u</v>
          </cell>
          <cell r="E5215">
            <v>20</v>
          </cell>
          <cell r="F5215">
            <v>16178.033062233766</v>
          </cell>
          <cell r="G5215">
            <v>323560.66124467534</v>
          </cell>
          <cell r="H5215">
            <v>43992.491076388891</v>
          </cell>
        </row>
        <row r="5216">
          <cell r="B5216" t="str">
            <v>T1796</v>
          </cell>
          <cell r="C5216" t="str">
            <v xml:space="preserve">Puerta Pm2 - De Abrir (A) 0,80 Y (H) 2,10 Mts  </v>
          </cell>
          <cell r="D5216" t="str">
            <v>u</v>
          </cell>
          <cell r="E5216">
            <v>15</v>
          </cell>
          <cell r="F5216">
            <v>15509.033062233766</v>
          </cell>
          <cell r="G5216">
            <v>232635.49593350649</v>
          </cell>
          <cell r="H5216">
            <v>43992.491076388891</v>
          </cell>
        </row>
        <row r="5217">
          <cell r="B5217" t="str">
            <v>T1797</v>
          </cell>
          <cell r="C5217" t="str">
            <v xml:space="preserve">Puerta Pm3 - De Abrir (A) 0,70 Y (H) 2,10 Mts  </v>
          </cell>
          <cell r="D5217" t="str">
            <v>u</v>
          </cell>
          <cell r="E5217">
            <v>23</v>
          </cell>
          <cell r="F5217">
            <v>15468.033062233766</v>
          </cell>
          <cell r="G5217">
            <v>355764.76043137664</v>
          </cell>
          <cell r="H5217">
            <v>43992.491076388891</v>
          </cell>
        </row>
        <row r="5218">
          <cell r="B5218" t="str">
            <v>T1798</v>
          </cell>
          <cell r="C5218" t="str">
            <v xml:space="preserve">Puerta Pm4 -  Corrediza De (A) 0,70 Y (H) 2,10 Mts  </v>
          </cell>
          <cell r="D5218" t="str">
            <v>u</v>
          </cell>
          <cell r="E5218">
            <v>4</v>
          </cell>
          <cell r="F5218">
            <v>19100.033062233768</v>
          </cell>
          <cell r="G5218">
            <v>76400.132248935071</v>
          </cell>
          <cell r="H5218">
            <v>43992.491076388891</v>
          </cell>
        </row>
        <row r="5219">
          <cell r="B5219" t="str">
            <v>T1799</v>
          </cell>
          <cell r="C5219" t="str">
            <v>Portón Corredizo Pc - Estacionamiento - H: 2,00 Mts</v>
          </cell>
          <cell r="D5219" t="str">
            <v>m2</v>
          </cell>
          <cell r="E5219">
            <v>6</v>
          </cell>
          <cell r="F5219">
            <v>11210.383375948051</v>
          </cell>
          <cell r="G5219">
            <v>67262.300255688315</v>
          </cell>
          <cell r="H5219">
            <v>44044</v>
          </cell>
        </row>
        <row r="5220">
          <cell r="B5220" t="str">
            <v>T1800</v>
          </cell>
          <cell r="C5220" t="str">
            <v>Puertas De Reja Pr - Estacionamiento - Pasillo Lateral - H: 2,00 Mts</v>
          </cell>
          <cell r="D5220" t="str">
            <v>m2</v>
          </cell>
          <cell r="E5220">
            <v>4</v>
          </cell>
          <cell r="F5220">
            <v>11210.383375948051</v>
          </cell>
          <cell r="G5220">
            <v>44841.533503792205</v>
          </cell>
          <cell r="H5220">
            <v>44044</v>
          </cell>
        </row>
        <row r="5221">
          <cell r="B5221" t="str">
            <v>T1801</v>
          </cell>
          <cell r="C5221" t="str">
            <v>Cerramiento C - Rejas Cerramiento Frente Estacionamiento - H: 2,00 Mts</v>
          </cell>
          <cell r="D5221" t="str">
            <v>m2</v>
          </cell>
          <cell r="E5221">
            <v>82</v>
          </cell>
          <cell r="F5221">
            <v>11210.383375948051</v>
          </cell>
          <cell r="G5221">
            <v>919251.43682774017</v>
          </cell>
          <cell r="H5221">
            <v>44044</v>
          </cell>
        </row>
        <row r="5222">
          <cell r="B5222" t="str">
            <v>T1802</v>
          </cell>
          <cell r="C5222" t="str">
            <v>Rejas R - Cerramiento Para Ventanas</v>
          </cell>
          <cell r="D5222" t="str">
            <v>m2</v>
          </cell>
          <cell r="E5222">
            <v>98.55</v>
          </cell>
          <cell r="F5222">
            <v>9349.3266259480515</v>
          </cell>
          <cell r="G5222">
            <v>921376.13898718043</v>
          </cell>
          <cell r="H5222">
            <v>44044</v>
          </cell>
        </row>
        <row r="5223">
          <cell r="B5223" t="str">
            <v>T1803</v>
          </cell>
          <cell r="C5223" t="str">
            <v>Escalera Tipo Gato Metálica Con Guarda Hombre. Altura A Salvar 3,00 Mts</v>
          </cell>
          <cell r="D5223" t="str">
            <v>u</v>
          </cell>
          <cell r="E5223">
            <v>2</v>
          </cell>
          <cell r="F5223">
            <v>211625.52301137662</v>
          </cell>
          <cell r="G5223">
            <v>423251.04602275323</v>
          </cell>
          <cell r="H5223">
            <v>44044</v>
          </cell>
        </row>
        <row r="5225">
          <cell r="A5225" t="str">
            <v>T1865</v>
          </cell>
          <cell r="C5225" t="str">
            <v>Barandas Y Pasamanos</v>
          </cell>
          <cell r="D5225" t="str">
            <v>gl</v>
          </cell>
          <cell r="G5225">
            <v>460091.68985735066</v>
          </cell>
          <cell r="H5225">
            <v>43996.687650462962</v>
          </cell>
          <cell r="I5225" t="str">
            <v>JLS</v>
          </cell>
        </row>
        <row r="5226">
          <cell r="B5226" t="str">
            <v>T1805</v>
          </cell>
          <cell r="C5226" t="str">
            <v>Barandas C/ Pasamanos Simple Para Escaleras Externas E Internas</v>
          </cell>
          <cell r="D5226" t="str">
            <v>ml</v>
          </cell>
          <cell r="E5226">
            <v>23.5</v>
          </cell>
          <cell r="F5226">
            <v>6804.9943540779223</v>
          </cell>
          <cell r="G5226">
            <v>159917.36732083117</v>
          </cell>
          <cell r="H5226">
            <v>43996.687650462962</v>
          </cell>
        </row>
        <row r="5227">
          <cell r="B5227" t="str">
            <v>T1806</v>
          </cell>
          <cell r="C5227" t="str">
            <v>Pasamanos Simples Amurados A Mampostería En Escaleras Internas</v>
          </cell>
          <cell r="D5227" t="str">
            <v>ml</v>
          </cell>
          <cell r="E5227">
            <v>28</v>
          </cell>
          <cell r="F5227">
            <v>5175.4193540779224</v>
          </cell>
          <cell r="G5227">
            <v>144911.74191418182</v>
          </cell>
          <cell r="H5227">
            <v>43996.687650462962</v>
          </cell>
        </row>
        <row r="5228">
          <cell r="B5228" t="str">
            <v>T1806</v>
          </cell>
          <cell r="C5228" t="str">
            <v>Pasamanos Simples Amurados A Mampostería En Escaleras Internas</v>
          </cell>
          <cell r="D5228" t="str">
            <v>ml</v>
          </cell>
          <cell r="E5228">
            <v>30</v>
          </cell>
          <cell r="F5228">
            <v>5175.4193540779224</v>
          </cell>
          <cell r="G5228">
            <v>155262.58062233767</v>
          </cell>
          <cell r="H5228">
            <v>43996.687650462962</v>
          </cell>
        </row>
        <row r="5230">
          <cell r="A5230" t="str">
            <v>T1866</v>
          </cell>
          <cell r="C5230" t="str">
            <v>Espejos Y Mesadas</v>
          </cell>
          <cell r="D5230" t="str">
            <v>gl</v>
          </cell>
          <cell r="G5230">
            <v>665873.25279808138</v>
          </cell>
          <cell r="H5230">
            <v>44044</v>
          </cell>
          <cell r="I5230" t="str">
            <v>JLS</v>
          </cell>
        </row>
        <row r="5231">
          <cell r="B5231" t="str">
            <v>T1182</v>
          </cell>
          <cell r="C5231" t="str">
            <v>Espejo De 6 Mm</v>
          </cell>
          <cell r="D5231" t="str">
            <v>m2</v>
          </cell>
          <cell r="E5231">
            <v>22</v>
          </cell>
          <cell r="F5231">
            <v>5938.3577058649353</v>
          </cell>
          <cell r="G5231">
            <v>130643.86952902857</v>
          </cell>
          <cell r="H5231">
            <v>44044</v>
          </cell>
        </row>
        <row r="5232">
          <cell r="B5232" t="str">
            <v>T1181</v>
          </cell>
          <cell r="C5232" t="str">
            <v>Mesada De Granito Gris Mara Con Traforo</v>
          </cell>
          <cell r="D5232" t="str">
            <v>m2</v>
          </cell>
          <cell r="E5232">
            <v>13.020000000000001</v>
          </cell>
          <cell r="F5232">
            <v>6439.9715334550874</v>
          </cell>
          <cell r="G5232">
            <v>83848.429365585253</v>
          </cell>
          <cell r="H5232">
            <v>44044</v>
          </cell>
        </row>
        <row r="5233">
          <cell r="B5233" t="str">
            <v>T1181</v>
          </cell>
          <cell r="C5233" t="str">
            <v>Mesada De Granito Gris Mara Con Traforo</v>
          </cell>
          <cell r="D5233" t="str">
            <v>m2</v>
          </cell>
          <cell r="E5233">
            <v>11.479999999999999</v>
          </cell>
          <cell r="F5233">
            <v>6439.9715334550874</v>
          </cell>
          <cell r="G5233">
            <v>73930.873204064395</v>
          </cell>
          <cell r="H5233">
            <v>44044</v>
          </cell>
        </row>
        <row r="5234">
          <cell r="B5234" t="str">
            <v>T1755</v>
          </cell>
          <cell r="C5234" t="str">
            <v>Mesada De Granito Sin Traforo</v>
          </cell>
          <cell r="D5234" t="str">
            <v>m2</v>
          </cell>
          <cell r="E5234">
            <v>2.25</v>
          </cell>
          <cell r="F5234">
            <v>5794.3103615800865</v>
          </cell>
          <cell r="G5234">
            <v>13037.198313555195</v>
          </cell>
          <cell r="H5234">
            <v>44044</v>
          </cell>
        </row>
        <row r="5235">
          <cell r="B5235" t="str">
            <v>T1721</v>
          </cell>
          <cell r="C5235" t="str">
            <v>Zocalo De Granito H=50 Cm</v>
          </cell>
          <cell r="D5235" t="str">
            <v>ml</v>
          </cell>
          <cell r="E5235">
            <v>30.510000000000005</v>
          </cell>
          <cell r="F5235">
            <v>3038.4711595123376</v>
          </cell>
          <cell r="G5235">
            <v>92703.755076721442</v>
          </cell>
          <cell r="H5235">
            <v>44044</v>
          </cell>
        </row>
        <row r="5236">
          <cell r="B5236" t="str">
            <v>T1721</v>
          </cell>
          <cell r="C5236" t="str">
            <v>Zocalo De Granito H=50 Cm</v>
          </cell>
          <cell r="D5236" t="str">
            <v>ml</v>
          </cell>
          <cell r="E5236">
            <v>21.74</v>
          </cell>
          <cell r="F5236">
            <v>3038.4711595123376</v>
          </cell>
          <cell r="G5236">
            <v>66056.363007798209</v>
          </cell>
          <cell r="H5236">
            <v>44044</v>
          </cell>
        </row>
        <row r="5237">
          <cell r="B5237" t="str">
            <v>T1722</v>
          </cell>
          <cell r="C5237" t="str">
            <v>Pollera Para Mesada H= 50 Cm</v>
          </cell>
          <cell r="D5237" t="str">
            <v>m2</v>
          </cell>
          <cell r="E5237">
            <v>28.54</v>
          </cell>
          <cell r="F5237">
            <v>2567.787827038961</v>
          </cell>
          <cell r="G5237">
            <v>73284.664583691949</v>
          </cell>
          <cell r="H5237">
            <v>44044</v>
          </cell>
        </row>
        <row r="5238">
          <cell r="B5238" t="str">
            <v>T1723</v>
          </cell>
          <cell r="C5238" t="str">
            <v>Ménsula De Hierro Largo 50 Cm</v>
          </cell>
          <cell r="D5238" t="str">
            <v>u</v>
          </cell>
          <cell r="E5238">
            <v>50</v>
          </cell>
          <cell r="F5238">
            <v>1344.5120078279219</v>
          </cell>
          <cell r="G5238">
            <v>67225.600391396103</v>
          </cell>
          <cell r="H5238">
            <v>44044</v>
          </cell>
        </row>
        <row r="5239">
          <cell r="B5239" t="str">
            <v>T1724</v>
          </cell>
          <cell r="C5239" t="str">
            <v>Ménsula De Hierro Largo 60 Cm</v>
          </cell>
          <cell r="D5239" t="str">
            <v>u</v>
          </cell>
          <cell r="E5239">
            <v>35</v>
          </cell>
          <cell r="F5239">
            <v>1378.8095333279218</v>
          </cell>
          <cell r="G5239">
            <v>48258.333666477265</v>
          </cell>
          <cell r="H5239">
            <v>44044</v>
          </cell>
        </row>
        <row r="5240">
          <cell r="B5240" t="str">
            <v>T1725</v>
          </cell>
          <cell r="C5240" t="str">
            <v>Ménsula De Hierro Largo 35 Cm</v>
          </cell>
          <cell r="D5240" t="str">
            <v>u</v>
          </cell>
          <cell r="E5240">
            <v>13</v>
          </cell>
          <cell r="F5240">
            <v>1298.7819738279218</v>
          </cell>
          <cell r="G5240">
            <v>16884.165659762984</v>
          </cell>
          <cell r="H5240">
            <v>44044</v>
          </cell>
        </row>
        <row r="5242">
          <cell r="A5242" t="str">
            <v>T1867</v>
          </cell>
          <cell r="C5242" t="str">
            <v>Equipamiento Sanitario</v>
          </cell>
          <cell r="D5242" t="str">
            <v>gl</v>
          </cell>
          <cell r="G5242">
            <v>969022.90566907276</v>
          </cell>
          <cell r="H5242">
            <v>44044</v>
          </cell>
          <cell r="I5242" t="str">
            <v>JLS</v>
          </cell>
        </row>
        <row r="5243">
          <cell r="B5243" t="str">
            <v>T1214</v>
          </cell>
          <cell r="C5243" t="str">
            <v>Inodoro, Mochila Y Asiento Plastico</v>
          </cell>
          <cell r="D5243" t="str">
            <v>u</v>
          </cell>
          <cell r="E5243">
            <v>27</v>
          </cell>
          <cell r="F5243">
            <v>15642.63036561039</v>
          </cell>
          <cell r="G5243">
            <v>422351.01987148053</v>
          </cell>
          <cell r="H5243">
            <v>44044</v>
          </cell>
        </row>
        <row r="5244">
          <cell r="B5244" t="str">
            <v>T1757</v>
          </cell>
          <cell r="C5244" t="str">
            <v>Inodoro Alto C/ Mochila Para Discapacitados</v>
          </cell>
          <cell r="D5244" t="str">
            <v>u</v>
          </cell>
          <cell r="E5244">
            <v>1</v>
          </cell>
          <cell r="F5244">
            <v>39053.605565610393</v>
          </cell>
          <cell r="G5244">
            <v>39053.605565610393</v>
          </cell>
          <cell r="H5244">
            <v>44044</v>
          </cell>
        </row>
        <row r="5245">
          <cell r="B5245" t="str">
            <v>T1673</v>
          </cell>
          <cell r="C5245" t="str">
            <v>Mingitorio Mural Corto</v>
          </cell>
          <cell r="D5245" t="str">
            <v>u</v>
          </cell>
          <cell r="E5245">
            <v>18</v>
          </cell>
          <cell r="F5245">
            <v>8012.0789193662331</v>
          </cell>
          <cell r="G5245">
            <v>144217.4205485922</v>
          </cell>
          <cell r="H5245">
            <v>44044</v>
          </cell>
        </row>
        <row r="5246">
          <cell r="B5246" t="str">
            <v>T1676</v>
          </cell>
          <cell r="C5246" t="str">
            <v>Bacha De Acero Inoxidable Diam. 34 Cm</v>
          </cell>
          <cell r="D5246" t="str">
            <v>u</v>
          </cell>
          <cell r="E5246">
            <v>38</v>
          </cell>
          <cell r="F5246">
            <v>2895.4810896623376</v>
          </cell>
          <cell r="G5246">
            <v>110028.28140716883</v>
          </cell>
          <cell r="H5246">
            <v>44044</v>
          </cell>
        </row>
        <row r="5247">
          <cell r="B5247" t="str">
            <v>T1676</v>
          </cell>
          <cell r="C5247" t="str">
            <v>Bacha De Acero Inoxidable Diam. 34 Cm</v>
          </cell>
          <cell r="D5247" t="str">
            <v>u</v>
          </cell>
          <cell r="E5247">
            <v>1</v>
          </cell>
          <cell r="F5247">
            <v>2895.4810896623376</v>
          </cell>
          <cell r="G5247">
            <v>2895.4810896623376</v>
          </cell>
          <cell r="H5247">
            <v>44044</v>
          </cell>
        </row>
        <row r="5248">
          <cell r="B5248" t="str">
            <v>T1677</v>
          </cell>
          <cell r="C5248" t="str">
            <v>Pileta De Cocina De Acero Inoxidable</v>
          </cell>
          <cell r="D5248" t="str">
            <v>u</v>
          </cell>
          <cell r="E5248">
            <v>5</v>
          </cell>
          <cell r="F5248">
            <v>3962.0364793246754</v>
          </cell>
          <cell r="G5248">
            <v>19810.182396623379</v>
          </cell>
          <cell r="H5248">
            <v>44044</v>
          </cell>
        </row>
        <row r="5249">
          <cell r="B5249" t="str">
            <v>T1689</v>
          </cell>
          <cell r="C5249" t="str">
            <v>Soporte De Papel Higiénico</v>
          </cell>
          <cell r="D5249" t="str">
            <v>u</v>
          </cell>
          <cell r="E5249">
            <v>4</v>
          </cell>
          <cell r="F5249">
            <v>3087.6563793246755</v>
          </cell>
          <cell r="G5249">
            <v>12350.625517298702</v>
          </cell>
          <cell r="H5249">
            <v>44044</v>
          </cell>
        </row>
        <row r="5250">
          <cell r="B5250" t="str">
            <v>T1691</v>
          </cell>
          <cell r="C5250" t="str">
            <v>Toallero Horizontal</v>
          </cell>
          <cell r="D5250" t="str">
            <v>u</v>
          </cell>
          <cell r="E5250">
            <v>4</v>
          </cell>
          <cell r="F5250">
            <v>1257.9042793246754</v>
          </cell>
          <cell r="G5250">
            <v>5031.6171172987015</v>
          </cell>
          <cell r="H5250">
            <v>44044</v>
          </cell>
        </row>
        <row r="5251">
          <cell r="B5251" t="str">
            <v>T1690</v>
          </cell>
          <cell r="C5251" t="str">
            <v>Dispenser De Papel Higiénico</v>
          </cell>
          <cell r="D5251" t="str">
            <v>u</v>
          </cell>
          <cell r="E5251">
            <v>4</v>
          </cell>
          <cell r="F5251">
            <v>2600.0530793246753</v>
          </cell>
          <cell r="G5251">
            <v>10400.212317298701</v>
          </cell>
          <cell r="H5251">
            <v>44044</v>
          </cell>
        </row>
        <row r="5252">
          <cell r="B5252" t="str">
            <v>T1695</v>
          </cell>
          <cell r="C5252" t="str">
            <v>Perchas</v>
          </cell>
          <cell r="D5252" t="str">
            <v>u</v>
          </cell>
          <cell r="E5252">
            <v>24</v>
          </cell>
          <cell r="F5252">
            <v>881.87117932467527</v>
          </cell>
          <cell r="G5252">
            <v>21164.908303792206</v>
          </cell>
          <cell r="H5252">
            <v>44044</v>
          </cell>
        </row>
        <row r="5253">
          <cell r="B5253" t="str">
            <v>T1696</v>
          </cell>
          <cell r="C5253" t="str">
            <v>Mampara Separador Entre Mingitorios En Placa De Granito Gris Mara</v>
          </cell>
          <cell r="D5253" t="str">
            <v>u</v>
          </cell>
          <cell r="E5253">
            <v>19</v>
          </cell>
          <cell r="F5253">
            <v>2775.5193896493502</v>
          </cell>
          <cell r="G5253">
            <v>52734.868403337656</v>
          </cell>
          <cell r="H5253">
            <v>44044</v>
          </cell>
        </row>
        <row r="5254">
          <cell r="B5254" t="str">
            <v>T1697</v>
          </cell>
          <cell r="C5254" t="str">
            <v>Barrales Para Duchas. Incluye Cortinas.</v>
          </cell>
          <cell r="D5254" t="str">
            <v>u</v>
          </cell>
          <cell r="E5254">
            <v>19</v>
          </cell>
          <cell r="F5254">
            <v>2228.9786793246753</v>
          </cell>
          <cell r="G5254">
            <v>42350.59490716883</v>
          </cell>
          <cell r="H5254">
            <v>44044</v>
          </cell>
        </row>
        <row r="5255">
          <cell r="B5255" t="str">
            <v>T1698</v>
          </cell>
          <cell r="C5255" t="str">
            <v>Muebles Bajo Mesada</v>
          </cell>
          <cell r="D5255" t="str">
            <v>ml</v>
          </cell>
          <cell r="E5255">
            <v>19</v>
          </cell>
          <cell r="F5255">
            <v>4169.460054077922</v>
          </cell>
          <cell r="G5255">
            <v>79219.741027480515</v>
          </cell>
          <cell r="H5255">
            <v>44044</v>
          </cell>
        </row>
        <row r="5256">
          <cell r="B5256" t="str">
            <v>T1758</v>
          </cell>
          <cell r="C5256" t="str">
            <v>Barral Rebatible Para Sanitario Pmr</v>
          </cell>
          <cell r="D5256" t="str">
            <v>u</v>
          </cell>
          <cell r="E5256">
            <v>1</v>
          </cell>
          <cell r="F5256">
            <v>1775.0743990649348</v>
          </cell>
          <cell r="G5256">
            <v>1775.0743990649348</v>
          </cell>
          <cell r="H5256">
            <v>44044</v>
          </cell>
        </row>
        <row r="5257">
          <cell r="B5257" t="str">
            <v>T1759</v>
          </cell>
          <cell r="C5257" t="str">
            <v>Barral Fijo Para Sanitario Pmr</v>
          </cell>
          <cell r="D5257" t="str">
            <v>u</v>
          </cell>
          <cell r="E5257">
            <v>2</v>
          </cell>
          <cell r="F5257">
            <v>2284.165299064935</v>
          </cell>
          <cell r="G5257">
            <v>4568.3305981298699</v>
          </cell>
          <cell r="H5257">
            <v>44044</v>
          </cell>
        </row>
        <row r="5258">
          <cell r="B5258" t="str">
            <v>T1760</v>
          </cell>
          <cell r="C5258" t="str">
            <v>Barra De Apoyo Para Sanitario Pmr</v>
          </cell>
          <cell r="D5258" t="str">
            <v>u</v>
          </cell>
          <cell r="E5258">
            <v>1</v>
          </cell>
          <cell r="F5258">
            <v>1070.942199064935</v>
          </cell>
          <cell r="G5258">
            <v>1070.942199064935</v>
          </cell>
          <cell r="H5258">
            <v>44044</v>
          </cell>
        </row>
        <row r="5260">
          <cell r="A5260" t="str">
            <v>T1868</v>
          </cell>
          <cell r="C5260" t="str">
            <v>Pintura</v>
          </cell>
          <cell r="D5260" t="str">
            <v>gl</v>
          </cell>
          <cell r="G5260">
            <v>2276061.632668653</v>
          </cell>
          <cell r="H5260">
            <v>44044</v>
          </cell>
          <cell r="I5260" t="str">
            <v>JLS</v>
          </cell>
        </row>
        <row r="5261">
          <cell r="B5261" t="str">
            <v>T1682</v>
          </cell>
          <cell r="C5261" t="str">
            <v>Pintura Sobre Muro Revocado, 1 Mano De Base Y 2 Manos De Látex Antihongo</v>
          </cell>
          <cell r="D5261" t="str">
            <v>m2</v>
          </cell>
          <cell r="E5261">
            <v>325.28559999999999</v>
          </cell>
          <cell r="F5261">
            <v>665.95483932445882</v>
          </cell>
          <cell r="G5261">
            <v>216625.51948256016</v>
          </cell>
          <cell r="H5261">
            <v>44044</v>
          </cell>
        </row>
        <row r="5262">
          <cell r="B5262" t="str">
            <v>T1684</v>
          </cell>
          <cell r="C5262" t="str">
            <v>Pintura Sobre Cielorraso Yeso Aplicado, 1 Mano De Base Y 2 Manos De Látex Antihongo</v>
          </cell>
          <cell r="D5262" t="str">
            <v>m2</v>
          </cell>
          <cell r="E5262">
            <v>269.15000000000003</v>
          </cell>
          <cell r="F5262">
            <v>689.98712813285704</v>
          </cell>
          <cell r="G5262">
            <v>185710.03553695849</v>
          </cell>
          <cell r="H5262">
            <v>44044</v>
          </cell>
        </row>
        <row r="5263">
          <cell r="B5263" t="str">
            <v>T1683</v>
          </cell>
          <cell r="C5263" t="str">
            <v>Pintura Sobre Muro Yeso, 1 Mano De Base Y 2 Manos De Látex</v>
          </cell>
          <cell r="D5263" t="str">
            <v>m2</v>
          </cell>
          <cell r="E5263">
            <v>1628.9991999999997</v>
          </cell>
          <cell r="F5263">
            <v>668.85566682445881</v>
          </cell>
          <cell r="G5263">
            <v>1089565.3461725097</v>
          </cell>
          <cell r="H5263">
            <v>44044</v>
          </cell>
        </row>
        <row r="5264">
          <cell r="B5264" t="str">
            <v>T1685</v>
          </cell>
          <cell r="C5264" t="str">
            <v>Pintura Sobre Cielorraso Placa De Roca De Yeso, 1 Mano De Base Y 2 Manos De Látex</v>
          </cell>
          <cell r="D5264" t="str">
            <v>m2</v>
          </cell>
          <cell r="E5264">
            <v>622.06999999999982</v>
          </cell>
          <cell r="F5264">
            <v>716.04872653705615</v>
          </cell>
          <cell r="G5264">
            <v>445432.43131690641</v>
          </cell>
          <cell r="H5264">
            <v>44044</v>
          </cell>
        </row>
        <row r="5265">
          <cell r="B5265" t="str">
            <v>T1579</v>
          </cell>
          <cell r="C5265" t="str">
            <v>Pintura Poliuretánica Y Epoxi</v>
          </cell>
          <cell r="D5265" t="str">
            <v>m2</v>
          </cell>
          <cell r="E5265">
            <v>220</v>
          </cell>
          <cell r="F5265">
            <v>1496.0165659186146</v>
          </cell>
          <cell r="G5265">
            <v>329123.64450209518</v>
          </cell>
          <cell r="H5265">
            <v>44044</v>
          </cell>
        </row>
        <row r="5266">
          <cell r="B5266" t="str">
            <v>T1781</v>
          </cell>
          <cell r="C5266" t="str">
            <v>Fajas De Pintura Termopástica</v>
          </cell>
          <cell r="D5266" t="str">
            <v>ml</v>
          </cell>
          <cell r="E5266">
            <v>50</v>
          </cell>
          <cell r="F5266">
            <v>192.09311315246754</v>
          </cell>
          <cell r="G5266">
            <v>9604.6556576233761</v>
          </cell>
          <cell r="H5266">
            <v>44044</v>
          </cell>
        </row>
        <row r="5268">
          <cell r="A5268" t="str">
            <v>T1869</v>
          </cell>
          <cell r="C5268" t="str">
            <v>Señalética</v>
          </cell>
          <cell r="D5268" t="str">
            <v>gl</v>
          </cell>
          <cell r="G5268">
            <v>145582.47202576624</v>
          </cell>
          <cell r="H5268">
            <v>43992.476909722223</v>
          </cell>
          <cell r="I5268" t="str">
            <v>JLS</v>
          </cell>
        </row>
        <row r="5269">
          <cell r="B5269" t="str">
            <v>T1782</v>
          </cell>
          <cell r="C5269" t="str">
            <v>Señales De Identificación De Locales</v>
          </cell>
          <cell r="D5269" t="str">
            <v>u</v>
          </cell>
          <cell r="E5269">
            <v>29</v>
          </cell>
          <cell r="F5269">
            <v>4175.1169888415589</v>
          </cell>
          <cell r="G5269">
            <v>121078.3926764052</v>
          </cell>
          <cell r="H5269">
            <v>43992.476909722223</v>
          </cell>
        </row>
        <row r="5270">
          <cell r="B5270" t="str">
            <v>T1783</v>
          </cell>
          <cell r="C5270" t="str">
            <v>Señales Para Puertas De Baño</v>
          </cell>
          <cell r="D5270" t="str">
            <v>u</v>
          </cell>
          <cell r="E5270">
            <v>9</v>
          </cell>
          <cell r="F5270">
            <v>2722.6754832623374</v>
          </cell>
          <cell r="G5270">
            <v>24504.079349361036</v>
          </cell>
          <cell r="H5270">
            <v>43992.476909722223</v>
          </cell>
        </row>
        <row r="5272">
          <cell r="A5272" t="str">
            <v>T1870</v>
          </cell>
          <cell r="C5272" t="str">
            <v>Instalación Sanitaria</v>
          </cell>
          <cell r="D5272" t="str">
            <v>gl</v>
          </cell>
          <cell r="G5272">
            <v>4080128.1921599004</v>
          </cell>
          <cell r="H5272">
            <v>43992.421770833331</v>
          </cell>
          <cell r="I5272" t="str">
            <v>JLS</v>
          </cell>
        </row>
        <row r="5273">
          <cell r="B5273" t="str">
            <v>T1222</v>
          </cell>
          <cell r="C5273" t="str">
            <v>Embudo De Hf 20X20 (Provision Y Colocación)</v>
          </cell>
          <cell r="D5273" t="str">
            <v>u</v>
          </cell>
          <cell r="E5273">
            <v>21</v>
          </cell>
          <cell r="F5273">
            <v>2866.1507567441554</v>
          </cell>
          <cell r="G5273">
            <v>60189.165891627265</v>
          </cell>
          <cell r="H5273">
            <v>44044</v>
          </cell>
        </row>
        <row r="5274">
          <cell r="B5274" t="str">
            <v>T1222</v>
          </cell>
          <cell r="C5274" t="str">
            <v>Embudo De Hf 20X20 (Provision Y Colocación)</v>
          </cell>
          <cell r="D5274" t="str">
            <v>u</v>
          </cell>
          <cell r="E5274">
            <v>8</v>
          </cell>
          <cell r="F5274">
            <v>2866.1507567441554</v>
          </cell>
          <cell r="G5274">
            <v>22929.206053953243</v>
          </cell>
          <cell r="H5274">
            <v>44044</v>
          </cell>
        </row>
        <row r="5275">
          <cell r="B5275" t="str">
            <v>T1167</v>
          </cell>
          <cell r="C5275" t="str">
            <v>Caño De Pvc 110 Mm Esp. 3,2Mm, (Con Excavación Y Relleno)</v>
          </cell>
          <cell r="D5275" t="str">
            <v>ml</v>
          </cell>
          <cell r="E5275">
            <v>75</v>
          </cell>
          <cell r="F5275">
            <v>2806.9473911667524</v>
          </cell>
          <cell r="G5275">
            <v>210521.05433750642</v>
          </cell>
          <cell r="H5275">
            <v>44044</v>
          </cell>
        </row>
        <row r="5276">
          <cell r="B5276" t="str">
            <v>T1167</v>
          </cell>
          <cell r="C5276" t="str">
            <v>Caño De Pvc 110 Mm Esp. 3,2Mm, (Con Excavación Y Relleno)</v>
          </cell>
          <cell r="D5276" t="str">
            <v>ml</v>
          </cell>
          <cell r="E5276">
            <v>88</v>
          </cell>
          <cell r="F5276">
            <v>2806.9473911667524</v>
          </cell>
          <cell r="G5276">
            <v>247011.3704226742</v>
          </cell>
          <cell r="H5276">
            <v>44044</v>
          </cell>
        </row>
        <row r="5277">
          <cell r="B5277" t="str">
            <v>T1780</v>
          </cell>
          <cell r="C5277" t="str">
            <v>Cañería Pvc 160 Mm, Esp. 3,2 Mm (Con Excavación Y Relleno)</v>
          </cell>
          <cell r="D5277" t="str">
            <v>ml</v>
          </cell>
          <cell r="E5277">
            <v>93.5</v>
          </cell>
          <cell r="F5277">
            <v>2946.6168161667524</v>
          </cell>
          <cell r="G5277">
            <v>275508.67231159133</v>
          </cell>
          <cell r="H5277">
            <v>44044</v>
          </cell>
        </row>
        <row r="5278">
          <cell r="B5278" t="str">
            <v>T1778</v>
          </cell>
          <cell r="C5278" t="str">
            <v xml:space="preserve">Camaras De Inspección Y Desague Con Reja De 0,60 X 0,60 </v>
          </cell>
          <cell r="D5278" t="str">
            <v>u</v>
          </cell>
          <cell r="E5278">
            <v>4</v>
          </cell>
          <cell r="F5278">
            <v>15757.060591566948</v>
          </cell>
          <cell r="G5278">
            <v>63028.24236626779</v>
          </cell>
          <cell r="H5278">
            <v>43992.452708333331</v>
          </cell>
        </row>
        <row r="5279">
          <cell r="B5279" t="str">
            <v>T1779</v>
          </cell>
          <cell r="C5279" t="str">
            <v>Camaras De Inspección Y Desague Con Reja De 0,60 X 1,00</v>
          </cell>
          <cell r="D5279" t="str">
            <v>u</v>
          </cell>
          <cell r="E5279">
            <v>2</v>
          </cell>
          <cell r="F5279">
            <v>21633.318007878635</v>
          </cell>
          <cell r="G5279">
            <v>43266.636015757271</v>
          </cell>
          <cell r="H5279">
            <v>43992.452708333331</v>
          </cell>
        </row>
        <row r="5280">
          <cell r="B5280" t="str">
            <v>T1761</v>
          </cell>
          <cell r="C5280" t="str">
            <v>Canaleta Con Rejilla De Hormigón Armado</v>
          </cell>
          <cell r="D5280" t="str">
            <v>ml</v>
          </cell>
          <cell r="E5280">
            <v>27</v>
          </cell>
          <cell r="F5280">
            <v>1262.4947416311688</v>
          </cell>
          <cell r="G5280">
            <v>34087.358024041561</v>
          </cell>
          <cell r="H5280">
            <v>44044</v>
          </cell>
        </row>
        <row r="5281">
          <cell r="B5281" t="str">
            <v>T1775</v>
          </cell>
          <cell r="C5281" t="str">
            <v>Desagues Cloacales Secundario</v>
          </cell>
          <cell r="D5281" t="str">
            <v>ml</v>
          </cell>
          <cell r="E5281">
            <v>86</v>
          </cell>
          <cell r="F5281">
            <v>1600.4523212441554</v>
          </cell>
          <cell r="G5281">
            <v>137638.89962699736</v>
          </cell>
          <cell r="H5281">
            <v>44044</v>
          </cell>
        </row>
        <row r="5282">
          <cell r="B5282" t="str">
            <v>T1776</v>
          </cell>
          <cell r="C5282" t="str">
            <v>Desagues Cloacales Primarios</v>
          </cell>
          <cell r="D5282" t="str">
            <v>ml</v>
          </cell>
          <cell r="E5282">
            <v>197</v>
          </cell>
          <cell r="F5282">
            <v>2965.9498406025964</v>
          </cell>
          <cell r="G5282">
            <v>584292.11859871144</v>
          </cell>
          <cell r="H5282">
            <v>44044</v>
          </cell>
        </row>
        <row r="5283">
          <cell r="B5283" t="str">
            <v>T1501</v>
          </cell>
          <cell r="C5283" t="str">
            <v>Cámara De Inspección De 60X60</v>
          </cell>
          <cell r="D5283" t="str">
            <v>u</v>
          </cell>
          <cell r="E5283">
            <v>5</v>
          </cell>
          <cell r="F5283">
            <v>19283.683930438638</v>
          </cell>
          <cell r="G5283">
            <v>96418.419652193188</v>
          </cell>
          <cell r="H5283">
            <v>44044</v>
          </cell>
        </row>
        <row r="5284">
          <cell r="B5284" t="str">
            <v>T1777</v>
          </cell>
          <cell r="C5284" t="str">
            <v>Pileta De Patio</v>
          </cell>
          <cell r="D5284" t="str">
            <v>u</v>
          </cell>
          <cell r="E5284">
            <v>21</v>
          </cell>
          <cell r="F5284">
            <v>1982.5762462441555</v>
          </cell>
          <cell r="G5284">
            <v>41634.101171127266</v>
          </cell>
          <cell r="H5284">
            <v>44044</v>
          </cell>
        </row>
        <row r="5285">
          <cell r="B5285" t="str">
            <v>T1777</v>
          </cell>
          <cell r="C5285" t="str">
            <v>Pileta De Patio</v>
          </cell>
          <cell r="D5285" t="str">
            <v>u</v>
          </cell>
          <cell r="E5285">
            <v>31</v>
          </cell>
          <cell r="F5285">
            <v>1982.5762462441555</v>
          </cell>
          <cell r="G5285">
            <v>61459.863633568821</v>
          </cell>
          <cell r="H5285">
            <v>44044</v>
          </cell>
        </row>
        <row r="5286">
          <cell r="B5286" t="str">
            <v>T1763</v>
          </cell>
          <cell r="C5286" t="str">
            <v>Cañería De Agua Diam 40 Mm Con Excavación Y Relleno</v>
          </cell>
          <cell r="D5286" t="str">
            <v>ml</v>
          </cell>
          <cell r="E5286">
            <v>39.78</v>
          </cell>
          <cell r="F5286">
            <v>1580.8757026127269</v>
          </cell>
          <cell r="G5286">
            <v>62887.235449934276</v>
          </cell>
          <cell r="H5286">
            <v>44044</v>
          </cell>
        </row>
        <row r="5287">
          <cell r="B5287" t="str">
            <v>T1699</v>
          </cell>
          <cell r="C5287" t="str">
            <v>Tanque De 2750 Litros Tricapa</v>
          </cell>
          <cell r="D5287" t="str">
            <v>u</v>
          </cell>
          <cell r="E5287">
            <v>4</v>
          </cell>
          <cell r="F5287">
            <v>23673.708016311688</v>
          </cell>
          <cell r="G5287">
            <v>94694.832065246752</v>
          </cell>
          <cell r="H5287">
            <v>44044</v>
          </cell>
        </row>
        <row r="5288">
          <cell r="B5288" t="str">
            <v>T1700</v>
          </cell>
          <cell r="C5288" t="str">
            <v>Tanque Cisterna De 2800 Lts (Incluye Platea De Apoyo En Hºaº)</v>
          </cell>
          <cell r="D5288" t="str">
            <v>u</v>
          </cell>
          <cell r="E5288">
            <v>1</v>
          </cell>
          <cell r="F5288">
            <v>29814.48623374684</v>
          </cell>
          <cell r="G5288">
            <v>29814.48623374684</v>
          </cell>
          <cell r="H5288">
            <v>44044</v>
          </cell>
        </row>
        <row r="5289">
          <cell r="B5289" t="str">
            <v>T1770</v>
          </cell>
          <cell r="C5289" t="str">
            <v>Bomba Presurizadora De 1 Hp</v>
          </cell>
          <cell r="D5289" t="str">
            <v>u</v>
          </cell>
          <cell r="E5289">
            <v>2</v>
          </cell>
          <cell r="F5289">
            <v>18894.340438732466</v>
          </cell>
          <cell r="G5289">
            <v>37788.680877464933</v>
          </cell>
          <cell r="H5289">
            <v>44044</v>
          </cell>
        </row>
        <row r="5290">
          <cell r="B5290" t="str">
            <v>T1770</v>
          </cell>
          <cell r="C5290" t="str">
            <v>Bomba Presurizadora De 1 Hp</v>
          </cell>
          <cell r="D5290" t="str">
            <v>u</v>
          </cell>
          <cell r="E5290">
            <v>5</v>
          </cell>
          <cell r="F5290">
            <v>18894.340438732466</v>
          </cell>
          <cell r="G5290">
            <v>94471.702193662335</v>
          </cell>
          <cell r="H5290">
            <v>44044</v>
          </cell>
        </row>
        <row r="5291">
          <cell r="B5291" t="str">
            <v>T1766</v>
          </cell>
          <cell r="C5291" t="str">
            <v>Cañería De Agua Diam 50 Mm Con Apertura De Canaleta</v>
          </cell>
          <cell r="D5291" t="str">
            <v>ml</v>
          </cell>
          <cell r="E5291">
            <v>73.110000000000014</v>
          </cell>
          <cell r="F5291">
            <v>1182.6605796489609</v>
          </cell>
          <cell r="G5291">
            <v>86464.314978135546</v>
          </cell>
          <cell r="H5291">
            <v>44044</v>
          </cell>
        </row>
        <row r="5292">
          <cell r="B5292" t="str">
            <v>T1769</v>
          </cell>
          <cell r="C5292" t="str">
            <v>Colector Tanques Lls</v>
          </cell>
          <cell r="D5292" t="str">
            <v>gl</v>
          </cell>
          <cell r="E5292">
            <v>1</v>
          </cell>
          <cell r="F5292">
            <v>31312.754832623374</v>
          </cell>
          <cell r="G5292">
            <v>31312.754832623374</v>
          </cell>
          <cell r="H5292">
            <v>43992.421770833331</v>
          </cell>
        </row>
        <row r="5293">
          <cell r="B5293" t="str">
            <v>T1767</v>
          </cell>
          <cell r="C5293" t="str">
            <v>Cañería De Agua Diam 40 Mm Con Apertura De Canaleta</v>
          </cell>
          <cell r="D5293" t="str">
            <v>ml</v>
          </cell>
          <cell r="E5293">
            <v>86.41</v>
          </cell>
          <cell r="F5293">
            <v>1037.3222358989608</v>
          </cell>
          <cell r="G5293">
            <v>89635.014404029193</v>
          </cell>
          <cell r="H5293">
            <v>44044</v>
          </cell>
        </row>
        <row r="5294">
          <cell r="B5294" t="str">
            <v>T1768</v>
          </cell>
          <cell r="C5294" t="str">
            <v>Cañería De Agua Diam 25 Mm Con Apertura De Canaleta</v>
          </cell>
          <cell r="D5294" t="str">
            <v>ml</v>
          </cell>
          <cell r="E5294">
            <v>486.51</v>
          </cell>
          <cell r="F5294">
            <v>796.67254739935049</v>
          </cell>
          <cell r="G5294">
            <v>387589.16103525797</v>
          </cell>
          <cell r="H5294">
            <v>44044</v>
          </cell>
        </row>
        <row r="5295">
          <cell r="B5295" t="str">
            <v>T1701</v>
          </cell>
          <cell r="C5295" t="str">
            <v>Válvula Automática Fv Ecomatic P/Mingitorio</v>
          </cell>
          <cell r="D5295" t="str">
            <v>u</v>
          </cell>
          <cell r="E5295">
            <v>18</v>
          </cell>
          <cell r="F5295">
            <v>8980.4876985974024</v>
          </cell>
          <cell r="G5295">
            <v>161648.77857475323</v>
          </cell>
          <cell r="H5295">
            <v>44044</v>
          </cell>
        </row>
        <row r="5296">
          <cell r="B5296" t="str">
            <v>T1602</v>
          </cell>
          <cell r="C5296" t="str">
            <v>Griferías Monocomando  En Piletas De Cocina</v>
          </cell>
          <cell r="D5296" t="str">
            <v>u</v>
          </cell>
          <cell r="E5296">
            <v>38</v>
          </cell>
          <cell r="F5296">
            <v>9296.4583924883118</v>
          </cell>
          <cell r="G5296">
            <v>353265.41891455586</v>
          </cell>
          <cell r="H5296">
            <v>44044</v>
          </cell>
        </row>
        <row r="5297">
          <cell r="B5297" t="str">
            <v>T1602</v>
          </cell>
          <cell r="C5297" t="str">
            <v>Griferías Monocomando  En Piletas De Cocina</v>
          </cell>
          <cell r="D5297" t="str">
            <v>u</v>
          </cell>
          <cell r="E5297">
            <v>5</v>
          </cell>
          <cell r="F5297">
            <v>9296.4583924883118</v>
          </cell>
          <cell r="G5297">
            <v>46482.291962441559</v>
          </cell>
          <cell r="H5297">
            <v>44044</v>
          </cell>
        </row>
        <row r="5298">
          <cell r="B5298" t="str">
            <v>T1603</v>
          </cell>
          <cell r="C5298" t="str">
            <v>Griferías Monocomando  En Duchas</v>
          </cell>
          <cell r="D5298" t="str">
            <v>u</v>
          </cell>
          <cell r="E5298">
            <v>19</v>
          </cell>
          <cell r="F5298">
            <v>9205.4500924883105</v>
          </cell>
          <cell r="G5298">
            <v>174903.55175727789</v>
          </cell>
          <cell r="H5298">
            <v>44044</v>
          </cell>
        </row>
        <row r="5299">
          <cell r="B5299" t="str">
            <v>T1771</v>
          </cell>
          <cell r="C5299" t="str">
            <v>Grifería Monocomando Discapacitados</v>
          </cell>
          <cell r="D5299" t="str">
            <v>u</v>
          </cell>
          <cell r="E5299">
            <v>1</v>
          </cell>
          <cell r="F5299">
            <v>5577.0744985974025</v>
          </cell>
          <cell r="G5299">
            <v>5577.0744985974025</v>
          </cell>
          <cell r="H5299">
            <v>44044</v>
          </cell>
        </row>
        <row r="5300">
          <cell r="B5300" t="str">
            <v>T1401</v>
          </cell>
          <cell r="C5300" t="str">
            <v>Canillas De Servicio</v>
          </cell>
          <cell r="D5300" t="str">
            <v>un</v>
          </cell>
          <cell r="E5300">
            <v>9</v>
          </cell>
          <cell r="F5300">
            <v>1531.6198985974024</v>
          </cell>
          <cell r="G5300">
            <v>13784.579087376622</v>
          </cell>
          <cell r="H5300">
            <v>44044</v>
          </cell>
        </row>
        <row r="5301">
          <cell r="B5301" t="str">
            <v>T1772</v>
          </cell>
          <cell r="C5301" t="str">
            <v>Termotanque Rheem 250L Eléctrico Alta Recuperación</v>
          </cell>
          <cell r="D5301" t="str">
            <v>u</v>
          </cell>
          <cell r="E5301">
            <v>4</v>
          </cell>
          <cell r="F5301">
            <v>132955.80179719481</v>
          </cell>
          <cell r="G5301">
            <v>531823.20718877926</v>
          </cell>
          <cell r="H5301">
            <v>44044</v>
          </cell>
        </row>
        <row r="5303">
          <cell r="A5303" t="str">
            <v>T1871</v>
          </cell>
          <cell r="C5303" t="str">
            <v>Instalación Eléctrica</v>
          </cell>
          <cell r="D5303" t="str">
            <v>gl</v>
          </cell>
          <cell r="G5303">
            <v>5050264.7710239338</v>
          </cell>
          <cell r="H5303">
            <v>43994.436828703707</v>
          </cell>
          <cell r="I5303" t="str">
            <v>JLS</v>
          </cell>
        </row>
        <row r="5304">
          <cell r="B5304" t="str">
            <v>T1809</v>
          </cell>
          <cell r="C5304" t="str">
            <v>Nueva Acometida Servicio Eléctrico - Caja De Toma - Medidor</v>
          </cell>
          <cell r="D5304" t="str">
            <v>gl</v>
          </cell>
          <cell r="E5304">
            <v>1</v>
          </cell>
          <cell r="F5304">
            <v>23512.610069953244</v>
          </cell>
          <cell r="G5304">
            <v>23512.610069953244</v>
          </cell>
          <cell r="H5304">
            <v>44044</v>
          </cell>
        </row>
        <row r="5305">
          <cell r="B5305" t="str">
            <v>T1810</v>
          </cell>
          <cell r="C5305" t="str">
            <v xml:space="preserve">Ejecución De Cañeros Eléctricos De Pvcr De D=32Mm C/ Cámara De Pase E Inspección - Iec61386 </v>
          </cell>
          <cell r="D5305" t="str">
            <v>ml</v>
          </cell>
          <cell r="E5305">
            <v>130</v>
          </cell>
          <cell r="F5305">
            <v>2329.3093354583543</v>
          </cell>
          <cell r="G5305">
            <v>302810.21360958606</v>
          </cell>
          <cell r="H5305">
            <v>44044</v>
          </cell>
        </row>
        <row r="5306">
          <cell r="B5306" t="str">
            <v>T1811</v>
          </cell>
          <cell r="C5306" t="str">
            <v xml:space="preserve">Bandeja Perforada Zincada 300Mm - Ala 50 </v>
          </cell>
          <cell r="D5306" t="str">
            <v>ml</v>
          </cell>
          <cell r="E5306">
            <v>90</v>
          </cell>
          <cell r="F5306">
            <v>1312.2388289974026</v>
          </cell>
          <cell r="G5306">
            <v>118101.49460976623</v>
          </cell>
          <cell r="H5306">
            <v>44044</v>
          </cell>
        </row>
        <row r="5307">
          <cell r="B5307" t="str">
            <v>T1812</v>
          </cell>
          <cell r="C5307" t="str">
            <v>Cañerías Eléctricas Embutidas En Pared - Caño Mop Rs19 - Iram 2005 - Ias U 500 2005 (Incluye Cajas De Pase)</v>
          </cell>
          <cell r="D5307" t="str">
            <v>ml</v>
          </cell>
          <cell r="E5307">
            <v>1150</v>
          </cell>
          <cell r="F5307">
            <v>827.92970424519456</v>
          </cell>
          <cell r="G5307">
            <v>952119.15988197376</v>
          </cell>
          <cell r="H5307">
            <v>44044</v>
          </cell>
        </row>
        <row r="5308">
          <cell r="B5308" t="str">
            <v>T1813</v>
          </cell>
          <cell r="C5308" t="str">
            <v>Pisoducto 3 Vías De 30X70Mm</v>
          </cell>
          <cell r="D5308" t="str">
            <v>ml</v>
          </cell>
          <cell r="E5308">
            <v>10</v>
          </cell>
          <cell r="F5308">
            <v>1184.8368983307357</v>
          </cell>
          <cell r="G5308">
            <v>11848.368983307357</v>
          </cell>
          <cell r="H5308">
            <v>44044</v>
          </cell>
        </row>
        <row r="5309">
          <cell r="B5309" t="str">
            <v>T1814</v>
          </cell>
          <cell r="C5309" t="str">
            <v>Cajas Rectangulares Mop</v>
          </cell>
          <cell r="D5309" t="str">
            <v>u</v>
          </cell>
          <cell r="E5309">
            <v>220</v>
          </cell>
          <cell r="F5309">
            <v>98.581779906493495</v>
          </cell>
          <cell r="G5309">
            <v>21687.99157942857</v>
          </cell>
          <cell r="H5309">
            <v>44044</v>
          </cell>
        </row>
        <row r="5310">
          <cell r="B5310" t="str">
            <v>T1815</v>
          </cell>
          <cell r="C5310" t="str">
            <v>Caja Octogonal Grande Mop</v>
          </cell>
          <cell r="D5310" t="str">
            <v>u</v>
          </cell>
          <cell r="E5310">
            <v>194</v>
          </cell>
          <cell r="F5310">
            <v>283.48206635497831</v>
          </cell>
          <cell r="G5310">
            <v>54995.520872865796</v>
          </cell>
          <cell r="H5310">
            <v>44044</v>
          </cell>
        </row>
        <row r="5311">
          <cell r="B5311" t="str">
            <v>T1816</v>
          </cell>
          <cell r="C5311" t="str">
            <v>Cañerías Eléctricas Secundarias A La Vista Con Caño Hºgº 3/4"</v>
          </cell>
          <cell r="D5311" t="str">
            <v>ml</v>
          </cell>
          <cell r="E5311">
            <v>40</v>
          </cell>
          <cell r="F5311">
            <v>663.94509270995673</v>
          </cell>
          <cell r="G5311">
            <v>26557.803708398271</v>
          </cell>
          <cell r="H5311">
            <v>44044</v>
          </cell>
        </row>
        <row r="5312">
          <cell r="B5312" t="str">
            <v>T1817</v>
          </cell>
          <cell r="C5312" t="str">
            <v>Caja Rectangular Aluminio</v>
          </cell>
          <cell r="D5312" t="str">
            <v>u</v>
          </cell>
          <cell r="E5312">
            <v>8</v>
          </cell>
          <cell r="F5312">
            <v>1480.224839251948</v>
          </cell>
          <cell r="G5312">
            <v>11841.798714015584</v>
          </cell>
          <cell r="H5312">
            <v>44044</v>
          </cell>
        </row>
        <row r="5313">
          <cell r="B5313" t="str">
            <v>T1818</v>
          </cell>
          <cell r="C5313" t="str">
            <v>Interruptor De Un Efecto</v>
          </cell>
          <cell r="D5313" t="str">
            <v>u</v>
          </cell>
          <cell r="E5313">
            <v>70</v>
          </cell>
          <cell r="F5313">
            <v>473.90089953246752</v>
          </cell>
          <cell r="G5313">
            <v>33173.062967272723</v>
          </cell>
          <cell r="H5313">
            <v>44044</v>
          </cell>
        </row>
        <row r="5314">
          <cell r="B5314" t="str">
            <v>T1819</v>
          </cell>
          <cell r="C5314" t="str">
            <v>Tomacorriente Doble 220V/ 10A - Ip44</v>
          </cell>
          <cell r="D5314" t="str">
            <v>u</v>
          </cell>
          <cell r="E5314">
            <v>6</v>
          </cell>
          <cell r="F5314">
            <v>1032.5784995324675</v>
          </cell>
          <cell r="G5314">
            <v>6195.470997194805</v>
          </cell>
          <cell r="H5314">
            <v>44044</v>
          </cell>
        </row>
        <row r="5315">
          <cell r="B5315" t="str">
            <v>T1820</v>
          </cell>
          <cell r="C5315" t="str">
            <v>Tomacorriente Doble 220V/ 10A</v>
          </cell>
          <cell r="D5315" t="str">
            <v>u</v>
          </cell>
          <cell r="E5315">
            <v>166</v>
          </cell>
          <cell r="F5315">
            <v>747.45459953246745</v>
          </cell>
          <cell r="G5315">
            <v>124077.4635223896</v>
          </cell>
          <cell r="H5315">
            <v>44044</v>
          </cell>
        </row>
        <row r="5316">
          <cell r="B5316" t="str">
            <v>T1821</v>
          </cell>
          <cell r="C5316" t="str">
            <v>Tomacorreinte Doble En Piso 220/ 10A - Caja/ Periscopio</v>
          </cell>
          <cell r="D5316" t="str">
            <v>u</v>
          </cell>
          <cell r="E5316">
            <v>12</v>
          </cell>
          <cell r="F5316">
            <v>1089.7520995324676</v>
          </cell>
          <cell r="G5316">
            <v>13077.025194389611</v>
          </cell>
          <cell r="H5316">
            <v>44044</v>
          </cell>
        </row>
        <row r="5317">
          <cell r="B5317" t="str">
            <v>T1822</v>
          </cell>
          <cell r="C5317" t="str">
            <v>Tomacorriente 220V/ 20A</v>
          </cell>
          <cell r="D5317" t="str">
            <v>u</v>
          </cell>
          <cell r="E5317">
            <v>10</v>
          </cell>
          <cell r="F5317">
            <v>555.71899953246748</v>
          </cell>
          <cell r="G5317">
            <v>5557.1899953246748</v>
          </cell>
          <cell r="H5317">
            <v>44044</v>
          </cell>
        </row>
        <row r="5318">
          <cell r="B5318" t="str">
            <v>T1823</v>
          </cell>
          <cell r="C5318" t="str">
            <v>Tendido De Circuitos Cu 2,5Mm^2 - Iram 62.2667</v>
          </cell>
          <cell r="D5318" t="str">
            <v>ml</v>
          </cell>
          <cell r="E5318">
            <v>3450</v>
          </cell>
          <cell r="F5318">
            <v>108.1685999064935</v>
          </cell>
          <cell r="G5318">
            <v>373181.66967740259</v>
          </cell>
          <cell r="H5318">
            <v>44044</v>
          </cell>
        </row>
        <row r="5319">
          <cell r="B5319" t="str">
            <v>T1824</v>
          </cell>
          <cell r="C5319" t="str">
            <v>Tendido De Circuitos Cu 10Mm^2 - Iram 62.2667 - Verde/Amarillo</v>
          </cell>
          <cell r="D5319" t="str">
            <v>ml</v>
          </cell>
          <cell r="E5319">
            <v>150</v>
          </cell>
          <cell r="F5319">
            <v>307.59335981298705</v>
          </cell>
          <cell r="G5319">
            <v>46139.003971948056</v>
          </cell>
          <cell r="H5319">
            <v>44044</v>
          </cell>
        </row>
        <row r="5320">
          <cell r="B5320" t="str">
            <v>T1825</v>
          </cell>
          <cell r="C5320" t="str">
            <v>Tendido De Circuitos Cu 2X2,5Mm^2 - Iram 62.266</v>
          </cell>
          <cell r="D5320" t="str">
            <v>ml</v>
          </cell>
          <cell r="E5320">
            <v>930</v>
          </cell>
          <cell r="F5320">
            <v>148.41464560742114</v>
          </cell>
          <cell r="G5320">
            <v>138025.62041490167</v>
          </cell>
          <cell r="H5320">
            <v>44044</v>
          </cell>
        </row>
        <row r="5321">
          <cell r="B5321" t="str">
            <v>T1826</v>
          </cell>
          <cell r="C5321" t="str">
            <v>Tendido De Circuitos Cu 4X10Mm^2 - Iram 62.266</v>
          </cell>
          <cell r="D5321" t="str">
            <v>ml</v>
          </cell>
          <cell r="E5321">
            <v>40</v>
          </cell>
          <cell r="F5321">
            <v>802.13721962597401</v>
          </cell>
          <cell r="G5321">
            <v>32085.48878503896</v>
          </cell>
          <cell r="H5321">
            <v>44044</v>
          </cell>
        </row>
        <row r="5322">
          <cell r="B5322" t="str">
            <v>T1827</v>
          </cell>
          <cell r="C5322" t="str">
            <v>Tendido De Circuitos Cu 4X4Mm^2 - Iram 62.266</v>
          </cell>
          <cell r="D5322" t="str">
            <v>ml</v>
          </cell>
          <cell r="E5322">
            <v>290</v>
          </cell>
          <cell r="F5322">
            <v>392.419859812987</v>
          </cell>
          <cell r="G5322">
            <v>113801.75934576623</v>
          </cell>
          <cell r="H5322">
            <v>44044</v>
          </cell>
        </row>
        <row r="5323">
          <cell r="B5323" t="str">
            <v>T1828</v>
          </cell>
          <cell r="C5323" t="str">
            <v>Tendido De Circuitos Cu 2X6Mm^2 -  Iram 62.266</v>
          </cell>
          <cell r="D5323" t="str">
            <v>ml</v>
          </cell>
          <cell r="E5323">
            <v>45</v>
          </cell>
          <cell r="F5323">
            <v>280.30946785038964</v>
          </cell>
          <cell r="G5323">
            <v>12613.926053267534</v>
          </cell>
          <cell r="H5323">
            <v>44044</v>
          </cell>
        </row>
        <row r="5324">
          <cell r="B5324" t="str">
            <v>T1836</v>
          </cell>
          <cell r="C5324" t="str">
            <v xml:space="preserve">Columnas De Alumbrado Con 1 Luminaria Led 80W S/ Detalle D4 - H: 6,00 Mts </v>
          </cell>
          <cell r="D5324" t="str">
            <v>u</v>
          </cell>
          <cell r="E5324">
            <v>8</v>
          </cell>
          <cell r="F5324">
            <v>23062.886922929869</v>
          </cell>
          <cell r="G5324">
            <v>184503.09538343895</v>
          </cell>
          <cell r="H5324">
            <v>44044</v>
          </cell>
        </row>
        <row r="5325">
          <cell r="B5325" t="str">
            <v>T1837</v>
          </cell>
          <cell r="C5325" t="str">
            <v>Artefacto De Salida De Emergencia</v>
          </cell>
          <cell r="D5325" t="str">
            <v>u</v>
          </cell>
          <cell r="E5325">
            <v>6</v>
          </cell>
          <cell r="F5325">
            <v>2392.4936462441556</v>
          </cell>
          <cell r="G5325">
            <v>14354.961877464933</v>
          </cell>
          <cell r="H5325">
            <v>44044</v>
          </cell>
        </row>
        <row r="5326">
          <cell r="B5326" t="str">
            <v>T1838</v>
          </cell>
          <cell r="C5326" t="str">
            <v>Artefactos De Iluminación Empotrables Con Difusor De Policarbonato Opal. Panel Led 40W</v>
          </cell>
          <cell r="D5326" t="str">
            <v>u</v>
          </cell>
          <cell r="E5326">
            <v>93</v>
          </cell>
          <cell r="F5326">
            <v>2161.9151247565524</v>
          </cell>
          <cell r="G5326">
            <v>201058.10660235936</v>
          </cell>
          <cell r="H5326">
            <v>43994.612581018519</v>
          </cell>
        </row>
        <row r="5327">
          <cell r="B5327" t="str">
            <v>T1839</v>
          </cell>
          <cell r="C5327" t="str">
            <v>Equipo De Iluminación Autónomo Permanente P/ Luminarias</v>
          </cell>
          <cell r="D5327" t="str">
            <v>u</v>
          </cell>
          <cell r="E5327">
            <v>55</v>
          </cell>
          <cell r="F5327">
            <v>4233.8159512028324</v>
          </cell>
          <cell r="G5327">
            <v>232859.87731615579</v>
          </cell>
          <cell r="H5327">
            <v>43994.61246527778</v>
          </cell>
        </row>
        <row r="5328">
          <cell r="B5328" t="str">
            <v>T1840</v>
          </cell>
          <cell r="C5328" t="str">
            <v>Artefactos De Iluminación Ip65 Con Difusor De Policarbonato Opal. Doble Tubo Led 2X20W</v>
          </cell>
          <cell r="D5328" t="str">
            <v>u</v>
          </cell>
          <cell r="E5328">
            <v>12</v>
          </cell>
          <cell r="F5328">
            <v>2749.5184462441553</v>
          </cell>
          <cell r="G5328">
            <v>32994.221354929861</v>
          </cell>
          <cell r="H5328">
            <v>44044</v>
          </cell>
        </row>
        <row r="5329">
          <cell r="B5329" t="str">
            <v>T1841</v>
          </cell>
          <cell r="C5329" t="str">
            <v>Luminaria Amurada A Pared Led 24W</v>
          </cell>
          <cell r="D5329" t="str">
            <v>u</v>
          </cell>
          <cell r="E5329">
            <v>34</v>
          </cell>
          <cell r="F5329">
            <v>2161.9151247565524</v>
          </cell>
          <cell r="G5329">
            <v>73505.114241722782</v>
          </cell>
          <cell r="H5329">
            <v>43994.612581018519</v>
          </cell>
        </row>
        <row r="5330">
          <cell r="B5330" t="str">
            <v>T1842</v>
          </cell>
          <cell r="C5330" t="str">
            <v>Artefactos De Iluminación Empotrables Con Difusor De Policarbonato Opal. Panel Led 24W</v>
          </cell>
          <cell r="D5330" t="str">
            <v>u</v>
          </cell>
          <cell r="E5330">
            <v>44</v>
          </cell>
          <cell r="F5330">
            <v>2161.9151247565524</v>
          </cell>
          <cell r="G5330">
            <v>95124.2654892883</v>
          </cell>
          <cell r="H5330">
            <v>43994.612638888888</v>
          </cell>
        </row>
        <row r="5331">
          <cell r="B5331" t="str">
            <v>T1843</v>
          </cell>
          <cell r="C5331" t="str">
            <v>Artefactos De Iluminación Empotrables Con Difusor De Policarbonato Opal. Panel Led 16W</v>
          </cell>
          <cell r="D5331" t="str">
            <v>u</v>
          </cell>
          <cell r="E5331">
            <v>61</v>
          </cell>
          <cell r="F5331">
            <v>2211.5019016160563</v>
          </cell>
          <cell r="G5331">
            <v>134901.61599857942</v>
          </cell>
          <cell r="H5331">
            <v>43994.612696759257</v>
          </cell>
        </row>
        <row r="5332">
          <cell r="B5332" t="str">
            <v>T1844</v>
          </cell>
          <cell r="C5332" t="str">
            <v>Extractor De Aire 150Mm</v>
          </cell>
          <cell r="D5332" t="str">
            <v>u</v>
          </cell>
          <cell r="E5332">
            <v>7</v>
          </cell>
          <cell r="F5332">
            <v>3617.2186792651705</v>
          </cell>
          <cell r="G5332">
            <v>25320.530754856194</v>
          </cell>
          <cell r="H5332">
            <v>43994.612754629627</v>
          </cell>
        </row>
        <row r="5333">
          <cell r="B5333" t="str">
            <v>T1845</v>
          </cell>
          <cell r="C5333" t="str">
            <v>Tablero General Jls</v>
          </cell>
          <cell r="D5333" t="str">
            <v>u</v>
          </cell>
          <cell r="E5333">
            <v>1</v>
          </cell>
          <cell r="F5333">
            <v>331089.87494989368</v>
          </cell>
          <cell r="G5333">
            <v>331089.87494989368</v>
          </cell>
          <cell r="H5333">
            <v>43994.436828703707</v>
          </cell>
        </row>
        <row r="5334">
          <cell r="B5334" t="str">
            <v>T1846</v>
          </cell>
          <cell r="C5334" t="str">
            <v>Tablero Seccional De Racks</v>
          </cell>
          <cell r="D5334" t="str">
            <v>u</v>
          </cell>
          <cell r="E5334">
            <v>1</v>
          </cell>
          <cell r="F5334">
            <v>56379.084971275086</v>
          </cell>
          <cell r="G5334">
            <v>56379.084971275086</v>
          </cell>
          <cell r="H5334">
            <v>43994.613275462965</v>
          </cell>
        </row>
        <row r="5335">
          <cell r="B5335" t="str">
            <v>T1847</v>
          </cell>
          <cell r="C5335" t="str">
            <v>Tablero Seccional Planta Alta</v>
          </cell>
          <cell r="D5335" t="str">
            <v>u</v>
          </cell>
          <cell r="E5335">
            <v>1</v>
          </cell>
          <cell r="F5335">
            <v>96591.408850094434</v>
          </cell>
          <cell r="G5335">
            <v>96591.408850094434</v>
          </cell>
          <cell r="H5335">
            <v>43994.613738425927</v>
          </cell>
        </row>
        <row r="5336">
          <cell r="B5336" t="str">
            <v>T1848</v>
          </cell>
          <cell r="C5336" t="str">
            <v>Tablero Seccional De Bombas</v>
          </cell>
          <cell r="D5336" t="str">
            <v>u</v>
          </cell>
          <cell r="E5336">
            <v>1</v>
          </cell>
          <cell r="F5336">
            <v>116692.32240164108</v>
          </cell>
          <cell r="G5336">
            <v>116692.32240164108</v>
          </cell>
          <cell r="H5336">
            <v>43994.613391203704</v>
          </cell>
        </row>
        <row r="5337">
          <cell r="B5337" t="str">
            <v>T1849</v>
          </cell>
          <cell r="C5337" t="str">
            <v>Sistema De Datos Y Cctv</v>
          </cell>
          <cell r="D5337" t="str">
            <v>gl</v>
          </cell>
          <cell r="E5337">
            <v>1</v>
          </cell>
          <cell r="F5337">
            <v>339885.18885038956</v>
          </cell>
          <cell r="G5337">
            <v>339885.18885038956</v>
          </cell>
          <cell r="H5337">
            <v>44044</v>
          </cell>
        </row>
        <row r="5338">
          <cell r="B5338" t="str">
            <v>T1850</v>
          </cell>
          <cell r="C5338" t="str">
            <v>Sistema De Control Central De Datos, Cctv Y Sala De Monitoreo</v>
          </cell>
          <cell r="D5338" t="str">
            <v>gl</v>
          </cell>
          <cell r="E5338">
            <v>1</v>
          </cell>
          <cell r="F5338">
            <v>227050.57105038961</v>
          </cell>
          <cell r="G5338">
            <v>227050.57105038961</v>
          </cell>
          <cell r="H5338">
            <v>44044</v>
          </cell>
        </row>
        <row r="5339">
          <cell r="B5339" t="str">
            <v>T1851</v>
          </cell>
          <cell r="C5339" t="str">
            <v>Sistema De Puestas A Tierra - Jabalinas 1.5M 3/8", Cable, Cámara De Inspección De Fundición</v>
          </cell>
          <cell r="D5339" t="str">
            <v>gl</v>
          </cell>
          <cell r="E5339">
            <v>1</v>
          </cell>
          <cell r="F5339">
            <v>126462.56276207791</v>
          </cell>
          <cell r="G5339">
            <v>126462.56276207791</v>
          </cell>
          <cell r="H5339">
            <v>43994.436828703707</v>
          </cell>
        </row>
        <row r="5340">
          <cell r="B5340" t="str">
            <v>T1852</v>
          </cell>
          <cell r="C5340" t="str">
            <v>Sistema De Pararrayos Punta Franklin R:60, Cable Al Desnudo, Canalización De Pvc Y Soporte</v>
          </cell>
          <cell r="D5340" t="str">
            <v>gl</v>
          </cell>
          <cell r="E5340">
            <v>1</v>
          </cell>
          <cell r="F5340">
            <v>56485.669170077919</v>
          </cell>
          <cell r="G5340">
            <v>56485.669170077919</v>
          </cell>
          <cell r="H5340">
            <v>43994.436828703707</v>
          </cell>
        </row>
        <row r="5341">
          <cell r="B5341" t="str">
            <v>T1853</v>
          </cell>
          <cell r="C5341" t="str">
            <v>Sistema De Detección De Intrusos</v>
          </cell>
          <cell r="D5341" t="str">
            <v>gl</v>
          </cell>
          <cell r="E5341">
            <v>1</v>
          </cell>
          <cell r="F5341">
            <v>283603.65604510822</v>
          </cell>
          <cell r="G5341">
            <v>283603.65604510822</v>
          </cell>
          <cell r="H5341">
            <v>44044</v>
          </cell>
        </row>
        <row r="5343">
          <cell r="A5343" t="str">
            <v>T1872</v>
          </cell>
          <cell r="C5343" t="str">
            <v>Instalación Termomecánica</v>
          </cell>
          <cell r="D5343" t="str">
            <v>gl</v>
          </cell>
          <cell r="G5343">
            <v>4733819.1987251127</v>
          </cell>
          <cell r="H5343">
            <v>43993.615381944444</v>
          </cell>
          <cell r="I5343" t="str">
            <v>JLS</v>
          </cell>
        </row>
        <row r="5344">
          <cell r="B5344" t="str">
            <v>T1830</v>
          </cell>
          <cell r="C5344" t="str">
            <v>Equipos De Aa Jls</v>
          </cell>
          <cell r="D5344" t="str">
            <v>gl</v>
          </cell>
          <cell r="E5344">
            <v>1</v>
          </cell>
          <cell r="F5344">
            <v>3846269.0121489246</v>
          </cell>
          <cell r="G5344">
            <v>3846269.0121489246</v>
          </cell>
          <cell r="H5344">
            <v>43993.615381944444</v>
          </cell>
        </row>
        <row r="5345">
          <cell r="B5345" t="str">
            <v>T1704</v>
          </cell>
          <cell r="C5345" t="str">
            <v>Cañerias Embutidas Hasta Equipos Condensadores</v>
          </cell>
          <cell r="D5345" t="str">
            <v>ml</v>
          </cell>
          <cell r="E5345">
            <v>245</v>
          </cell>
          <cell r="F5345">
            <v>1255.8781036619912</v>
          </cell>
          <cell r="G5345">
            <v>307690.13539718784</v>
          </cell>
          <cell r="H5345">
            <v>44044</v>
          </cell>
        </row>
        <row r="5346">
          <cell r="B5346" t="str">
            <v>T1705</v>
          </cell>
          <cell r="C5346" t="str">
            <v>Desagues Embutidos H/ Rejillla De Desague Pluvial</v>
          </cell>
          <cell r="D5346" t="str">
            <v>ml</v>
          </cell>
          <cell r="E5346">
            <v>315</v>
          </cell>
          <cell r="F5346">
            <v>1478.8572712441555</v>
          </cell>
          <cell r="G5346">
            <v>465840.04044190899</v>
          </cell>
          <cell r="H5346">
            <v>44044</v>
          </cell>
        </row>
        <row r="5347">
          <cell r="B5347" t="str">
            <v>T1831</v>
          </cell>
          <cell r="C5347" t="str">
            <v>Cajas De Pre Instalación</v>
          </cell>
          <cell r="D5347" t="str">
            <v>u</v>
          </cell>
          <cell r="E5347">
            <v>35</v>
          </cell>
          <cell r="F5347">
            <v>3257.7145924883112</v>
          </cell>
          <cell r="G5347">
            <v>114020.0107370909</v>
          </cell>
          <cell r="H5347">
            <v>44044</v>
          </cell>
        </row>
        <row r="5349">
          <cell r="A5349" t="str">
            <v>T1873</v>
          </cell>
          <cell r="C5349" t="str">
            <v>Instalación Contra Incendios</v>
          </cell>
          <cell r="D5349" t="str">
            <v>gl</v>
          </cell>
          <cell r="G5349">
            <v>312987.88871243625</v>
          </cell>
          <cell r="H5349">
            <v>44044</v>
          </cell>
          <cell r="I5349" t="str">
            <v>JLS</v>
          </cell>
        </row>
        <row r="5350">
          <cell r="B5350" t="str">
            <v>T1816</v>
          </cell>
          <cell r="C5350" t="str">
            <v>Cañerías Eléctricas Secundarias A La Vista Con Caño Hºgº 3/4"</v>
          </cell>
          <cell r="D5350" t="str">
            <v>ml</v>
          </cell>
          <cell r="E5350">
            <v>150</v>
          </cell>
          <cell r="F5350">
            <v>663.94509270995673</v>
          </cell>
          <cell r="G5350">
            <v>99591.763906493507</v>
          </cell>
          <cell r="H5350">
            <v>44044</v>
          </cell>
        </row>
        <row r="5351">
          <cell r="B5351" t="str">
            <v>T1815</v>
          </cell>
          <cell r="C5351" t="str">
            <v>Caja Octogonal Grande Mop</v>
          </cell>
          <cell r="D5351" t="str">
            <v>u</v>
          </cell>
          <cell r="E5351">
            <v>39</v>
          </cell>
          <cell r="F5351">
            <v>283.48206635497831</v>
          </cell>
          <cell r="G5351">
            <v>11055.800587844155</v>
          </cell>
          <cell r="H5351">
            <v>44044</v>
          </cell>
        </row>
        <row r="5352">
          <cell r="B5352" t="str">
            <v>T1879</v>
          </cell>
          <cell r="C5352" t="str">
            <v>Cable De Detección De Incendio 2X16Awg Twisteado Y Apantallado</v>
          </cell>
          <cell r="D5352" t="str">
            <v>ml</v>
          </cell>
          <cell r="E5352">
            <v>200</v>
          </cell>
          <cell r="F5352">
            <v>385.4105273990649</v>
          </cell>
          <cell r="G5352">
            <v>77082.105479812977</v>
          </cell>
          <cell r="H5352">
            <v>44044</v>
          </cell>
        </row>
        <row r="5353">
          <cell r="B5353" t="str">
            <v>T1880</v>
          </cell>
          <cell r="C5353" t="str">
            <v>Avisador Manual</v>
          </cell>
          <cell r="D5353" t="str">
            <v>u</v>
          </cell>
          <cell r="E5353">
            <v>7</v>
          </cell>
          <cell r="F5353">
            <v>1606.479399064935</v>
          </cell>
          <cell r="G5353">
            <v>11245.355793454546</v>
          </cell>
          <cell r="H5353">
            <v>44044</v>
          </cell>
        </row>
        <row r="5354">
          <cell r="B5354" t="str">
            <v>T1881</v>
          </cell>
          <cell r="C5354" t="str">
            <v>Detectores De Humo Óptico C/Base Intercambiable</v>
          </cell>
          <cell r="D5354" t="str">
            <v>u</v>
          </cell>
          <cell r="E5354">
            <v>35</v>
          </cell>
          <cell r="F5354">
            <v>2031.272799064935</v>
          </cell>
          <cell r="G5354">
            <v>71094.547967272723</v>
          </cell>
          <cell r="H5354">
            <v>44044</v>
          </cell>
        </row>
        <row r="5355">
          <cell r="B5355" t="str">
            <v>T1882</v>
          </cell>
          <cell r="C5355" t="str">
            <v>Central De Incendio De 2 Zonas Y 60 Puntos</v>
          </cell>
          <cell r="D5355" t="str">
            <v>u</v>
          </cell>
          <cell r="E5355">
            <v>1</v>
          </cell>
          <cell r="F5355">
            <v>30797.058585038958</v>
          </cell>
          <cell r="G5355">
            <v>30797.058585038958</v>
          </cell>
          <cell r="H5355">
            <v>44044</v>
          </cell>
        </row>
        <row r="5356">
          <cell r="B5356" t="str">
            <v>T1883</v>
          </cell>
          <cell r="C5356" t="str">
            <v>Sirena C/Luz Estroboscópica</v>
          </cell>
          <cell r="D5356" t="str">
            <v>u</v>
          </cell>
          <cell r="E5356">
            <v>4</v>
          </cell>
          <cell r="F5356">
            <v>3030.3140981298702</v>
          </cell>
          <cell r="G5356">
            <v>12121.256392519481</v>
          </cell>
          <cell r="H5356">
            <v>44044</v>
          </cell>
        </row>
        <row r="5358">
          <cell r="A5358" t="str">
            <v>T1874</v>
          </cell>
          <cell r="C5358" t="str">
            <v>Servicios Complementarios</v>
          </cell>
          <cell r="D5358" t="str">
            <v>gl</v>
          </cell>
          <cell r="G5358">
            <v>3125590.2816718286</v>
          </cell>
          <cell r="H5358">
            <v>43993.425844907404</v>
          </cell>
          <cell r="I5358" t="str">
            <v>JLS</v>
          </cell>
        </row>
        <row r="5359">
          <cell r="B5359" t="str">
            <v>T1834</v>
          </cell>
          <cell r="C5359" t="str">
            <v>Alquiler De Sanitarios Y Oficinas Modulares Existentes</v>
          </cell>
          <cell r="D5359" t="str">
            <v>mes</v>
          </cell>
          <cell r="E5359">
            <v>8</v>
          </cell>
          <cell r="F5359">
            <v>251850.5604127307</v>
          </cell>
          <cell r="G5359">
            <v>2014804.4833018456</v>
          </cell>
          <cell r="H5359">
            <v>43993.425844907404</v>
          </cell>
        </row>
        <row r="5360">
          <cell r="B5360" t="str">
            <v>T1808</v>
          </cell>
          <cell r="C5360" t="str">
            <v>Mantenimiento Integral De Instalaciones</v>
          </cell>
          <cell r="D5360" t="str">
            <v>mes</v>
          </cell>
          <cell r="E5360">
            <v>8</v>
          </cell>
          <cell r="F5360">
            <v>117753.99430649348</v>
          </cell>
          <cell r="G5360">
            <v>942031.95445194782</v>
          </cell>
          <cell r="H5360">
            <v>44044</v>
          </cell>
        </row>
        <row r="5361">
          <cell r="B5361" t="str">
            <v>T1835</v>
          </cell>
          <cell r="C5361" t="str">
            <v>Desmontaje Y Retiro De Sanitarios Y Oficinas Modulares</v>
          </cell>
          <cell r="D5361" t="str">
            <v>gl</v>
          </cell>
          <cell r="E5361">
            <v>1</v>
          </cell>
          <cell r="F5361">
            <v>168753.84391803519</v>
          </cell>
          <cell r="G5361">
            <v>168753.84391803519</v>
          </cell>
          <cell r="H5361">
            <v>43993.425844907404</v>
          </cell>
        </row>
        <row r="5363">
          <cell r="A5363" t="str">
            <v>T1875</v>
          </cell>
          <cell r="C5363" t="str">
            <v>Proyecto Ejecutivo</v>
          </cell>
          <cell r="D5363" t="str">
            <v>gl</v>
          </cell>
          <cell r="G5363">
            <v>2473022.6387594808</v>
          </cell>
          <cell r="H5363">
            <v>43617</v>
          </cell>
          <cell r="I5363" t="str">
            <v>JLS</v>
          </cell>
        </row>
        <row r="5364">
          <cell r="B5364" t="str">
            <v>T1661</v>
          </cell>
          <cell r="C5364" t="str">
            <v>Cronograma De Tareas (Paramétrico)</v>
          </cell>
          <cell r="D5364" t="str">
            <v>gl</v>
          </cell>
          <cell r="E5364">
            <v>1</v>
          </cell>
          <cell r="F5364">
            <v>73147.366067532465</v>
          </cell>
          <cell r="G5364">
            <v>73147.366067532465</v>
          </cell>
          <cell r="H5364">
            <v>43980.606516203705</v>
          </cell>
        </row>
        <row r="5365">
          <cell r="B5365" t="str">
            <v>T1727</v>
          </cell>
          <cell r="C5365" t="str">
            <v>Análisis De Riesgos Y Plan De Gestión Ambiental (Pga)</v>
          </cell>
          <cell r="D5365" t="str">
            <v>gl</v>
          </cell>
          <cell r="E5365">
            <v>1</v>
          </cell>
          <cell r="F5365">
            <v>476391.01439999999</v>
          </cell>
          <cell r="G5365">
            <v>476391.01439999999</v>
          </cell>
          <cell r="H5365">
            <v>43990.590057870373</v>
          </cell>
        </row>
        <row r="5366">
          <cell r="B5366" t="str">
            <v>T1728</v>
          </cell>
          <cell r="C5366" t="str">
            <v>Plan De Gestión Y Control De La Calidad (Pgc)</v>
          </cell>
          <cell r="D5366" t="str">
            <v>gl</v>
          </cell>
          <cell r="E5366">
            <v>8</v>
          </cell>
          <cell r="F5366">
            <v>112696.32000000001</v>
          </cell>
          <cell r="G5366">
            <v>901570.56000000006</v>
          </cell>
          <cell r="H5366">
            <v>43990.590057870373</v>
          </cell>
        </row>
        <row r="5367">
          <cell r="B5367" t="str">
            <v>T1807</v>
          </cell>
          <cell r="C5367" t="str">
            <v>Relevamiento Integral Jls</v>
          </cell>
          <cell r="D5367" t="str">
            <v>gl</v>
          </cell>
          <cell r="E5367">
            <v>1</v>
          </cell>
          <cell r="F5367">
            <v>49726.198291948043</v>
          </cell>
          <cell r="G5367">
            <v>49726.198291948043</v>
          </cell>
          <cell r="H5367">
            <v>43617</v>
          </cell>
        </row>
        <row r="5368">
          <cell r="B5368" t="str">
            <v>T1730</v>
          </cell>
          <cell r="C5368" t="str">
            <v>Documentación De Obra Apto Construcción</v>
          </cell>
          <cell r="D5368" t="str">
            <v>gl</v>
          </cell>
          <cell r="E5368">
            <v>1</v>
          </cell>
          <cell r="F5368">
            <v>648125</v>
          </cell>
          <cell r="G5368">
            <v>648125</v>
          </cell>
          <cell r="H5368">
            <v>43990.590057870373</v>
          </cell>
        </row>
        <row r="5369">
          <cell r="B5369" t="str">
            <v>T1731</v>
          </cell>
          <cell r="C5369" t="str">
            <v xml:space="preserve">Planos C.A.O. Y Manual Mantenimiento Obra Civil </v>
          </cell>
          <cell r="D5369" t="str">
            <v>gl</v>
          </cell>
          <cell r="E5369">
            <v>1</v>
          </cell>
          <cell r="F5369">
            <v>324062.5</v>
          </cell>
          <cell r="G5369">
            <v>324062.5</v>
          </cell>
          <cell r="H5369">
            <v>43990.590057870373</v>
          </cell>
        </row>
        <row r="5371">
          <cell r="A5371" t="str">
            <v>T1876</v>
          </cell>
          <cell r="C5371" t="str">
            <v>Tareas Preliminares</v>
          </cell>
          <cell r="D5371" t="str">
            <v>gl</v>
          </cell>
          <cell r="G5371">
            <v>371167.2589745408</v>
          </cell>
          <cell r="H5371">
            <v>43990.590057870373</v>
          </cell>
          <cell r="I5371" t="str">
            <v>JLS</v>
          </cell>
        </row>
        <row r="5372">
          <cell r="B5372" t="str">
            <v>T1732</v>
          </cell>
          <cell r="C5372" t="str">
            <v xml:space="preserve">Encofrados </v>
          </cell>
          <cell r="D5372" t="str">
            <v>gl</v>
          </cell>
          <cell r="E5372">
            <v>1</v>
          </cell>
          <cell r="F5372">
            <v>87570.131995806354</v>
          </cell>
          <cell r="G5372">
            <v>87570.131995806354</v>
          </cell>
          <cell r="H5372">
            <v>44044</v>
          </cell>
        </row>
        <row r="5373">
          <cell r="B5373" t="str">
            <v>T1733</v>
          </cell>
          <cell r="C5373" t="str">
            <v>Cercos Precario De Obra</v>
          </cell>
          <cell r="D5373" t="str">
            <v>ml</v>
          </cell>
          <cell r="E5373">
            <v>82.68</v>
          </cell>
          <cell r="F5373">
            <v>997.05230705732345</v>
          </cell>
          <cell r="G5373">
            <v>82436.284747499507</v>
          </cell>
          <cell r="H5373">
            <v>44044</v>
          </cell>
        </row>
        <row r="5374">
          <cell r="B5374" t="str">
            <v>T1734</v>
          </cell>
          <cell r="C5374" t="str">
            <v>Árboles En Vereda</v>
          </cell>
          <cell r="D5374" t="str">
            <v>u</v>
          </cell>
          <cell r="E5374">
            <v>8</v>
          </cell>
          <cell r="F5374">
            <v>20000</v>
          </cell>
          <cell r="G5374">
            <v>160000</v>
          </cell>
          <cell r="H5374">
            <v>43990.590057870373</v>
          </cell>
        </row>
        <row r="5375">
          <cell r="B5375" t="str">
            <v>T1735</v>
          </cell>
          <cell r="C5375" t="str">
            <v>Postes</v>
          </cell>
          <cell r="D5375" t="str">
            <v>u</v>
          </cell>
          <cell r="E5375">
            <v>2</v>
          </cell>
          <cell r="F5375">
            <v>19313.039225955134</v>
          </cell>
          <cell r="G5375">
            <v>38626.078451910267</v>
          </cell>
          <cell r="H5375">
            <v>44044</v>
          </cell>
        </row>
        <row r="5376">
          <cell r="B5376" t="str">
            <v>T1736</v>
          </cell>
          <cell r="C5376" t="str">
            <v>Cestos De Basura</v>
          </cell>
          <cell r="D5376" t="str">
            <v>u</v>
          </cell>
          <cell r="E5376">
            <v>1</v>
          </cell>
          <cell r="F5376">
            <v>2534.7637793246754</v>
          </cell>
          <cell r="G5376">
            <v>2534.7637793246754</v>
          </cell>
          <cell r="H5376">
            <v>43990.590057870373</v>
          </cell>
        </row>
        <row r="5378">
          <cell r="A5378" t="str">
            <v>T1877</v>
          </cell>
          <cell r="C5378" t="str">
            <v>Base Operativa José Leon Suarez</v>
          </cell>
          <cell r="D5378" t="str">
            <v>gl</v>
          </cell>
          <cell r="G5378">
            <v>63559753.61716935</v>
          </cell>
          <cell r="H5378">
            <v>42736</v>
          </cell>
          <cell r="I5378" t="str">
            <v>JLS</v>
          </cell>
        </row>
        <row r="5379">
          <cell r="B5379" t="str">
            <v>T1875</v>
          </cell>
          <cell r="C5379" t="str">
            <v>Proyecto Ejecutivo</v>
          </cell>
          <cell r="D5379" t="str">
            <v>gl</v>
          </cell>
          <cell r="E5379">
            <v>1</v>
          </cell>
          <cell r="F5379">
            <v>2473022.6387594808</v>
          </cell>
          <cell r="G5379">
            <v>2473022.6387594808</v>
          </cell>
          <cell r="H5379">
            <v>43617</v>
          </cell>
        </row>
        <row r="5380">
          <cell r="B5380" t="str">
            <v>T1876</v>
          </cell>
          <cell r="C5380" t="str">
            <v>Tareas Preliminares</v>
          </cell>
          <cell r="D5380" t="str">
            <v>gl</v>
          </cell>
          <cell r="E5380">
            <v>1</v>
          </cell>
          <cell r="F5380">
            <v>371167.2589745408</v>
          </cell>
          <cell r="G5380">
            <v>371167.2589745408</v>
          </cell>
          <cell r="H5380">
            <v>43990.590057870373</v>
          </cell>
        </row>
        <row r="5381">
          <cell r="B5381" t="str">
            <v>T1856</v>
          </cell>
          <cell r="C5381" t="str">
            <v>Demoliciones</v>
          </cell>
          <cell r="D5381" t="str">
            <v>gl</v>
          </cell>
          <cell r="E5381">
            <v>1</v>
          </cell>
          <cell r="F5381">
            <v>447944.83743320033</v>
          </cell>
          <cell r="G5381">
            <v>447944.83743320033</v>
          </cell>
          <cell r="H5381">
            <v>44044</v>
          </cell>
        </row>
        <row r="5382">
          <cell r="B5382" t="str">
            <v>T1878</v>
          </cell>
          <cell r="C5382" t="str">
            <v>Movimiento De Suelos</v>
          </cell>
          <cell r="D5382" t="str">
            <v>gl</v>
          </cell>
          <cell r="E5382">
            <v>1</v>
          </cell>
          <cell r="F5382">
            <v>726759.19808359421</v>
          </cell>
          <cell r="G5382">
            <v>726759.19808359421</v>
          </cell>
          <cell r="H5382">
            <v>44044</v>
          </cell>
        </row>
        <row r="5383">
          <cell r="B5383" t="str">
            <v>T1857</v>
          </cell>
          <cell r="C5383" t="str">
            <v>Estructuras</v>
          </cell>
          <cell r="D5383" t="str">
            <v>gl</v>
          </cell>
          <cell r="E5383">
            <v>1</v>
          </cell>
          <cell r="F5383">
            <v>7858932.6213372555</v>
          </cell>
          <cell r="G5383">
            <v>7858932.6213372555</v>
          </cell>
          <cell r="H5383">
            <v>43983</v>
          </cell>
        </row>
        <row r="5384">
          <cell r="B5384" t="str">
            <v>T1858</v>
          </cell>
          <cell r="C5384" t="str">
            <v>Cubiertas</v>
          </cell>
          <cell r="D5384" t="str">
            <v>gl</v>
          </cell>
          <cell r="E5384">
            <v>1</v>
          </cell>
          <cell r="F5384">
            <v>2791201.3901056154</v>
          </cell>
          <cell r="G5384">
            <v>2791201.3901056154</v>
          </cell>
          <cell r="H5384">
            <v>44044</v>
          </cell>
        </row>
        <row r="5385">
          <cell r="B5385" t="str">
            <v>T1859</v>
          </cell>
          <cell r="C5385" t="str">
            <v>Mamposterías Y Tabiques</v>
          </cell>
          <cell r="D5385" t="str">
            <v>gl</v>
          </cell>
          <cell r="E5385">
            <v>1</v>
          </cell>
          <cell r="F5385">
            <v>4370350.924915975</v>
          </cell>
          <cell r="G5385">
            <v>4370350.924915975</v>
          </cell>
          <cell r="H5385">
            <v>43992.491076388891</v>
          </cell>
        </row>
        <row r="5386">
          <cell r="B5386" t="str">
            <v>T1860</v>
          </cell>
          <cell r="C5386" t="str">
            <v>Revoques Y Revestimientos</v>
          </cell>
          <cell r="D5386" t="str">
            <v>gl</v>
          </cell>
          <cell r="E5386">
            <v>1</v>
          </cell>
          <cell r="F5386">
            <v>6585159.7362032244</v>
          </cell>
          <cell r="G5386">
            <v>6585159.7362032244</v>
          </cell>
          <cell r="H5386">
            <v>42736</v>
          </cell>
        </row>
        <row r="5387">
          <cell r="B5387" t="str">
            <v>T1861</v>
          </cell>
          <cell r="C5387" t="str">
            <v>Contrapisos Y Carpetas</v>
          </cell>
          <cell r="D5387" t="str">
            <v>gl</v>
          </cell>
          <cell r="E5387">
            <v>1</v>
          </cell>
          <cell r="F5387">
            <v>2353690.732788505</v>
          </cell>
          <cell r="G5387">
            <v>2353690.732788505</v>
          </cell>
          <cell r="H5387">
            <v>44044</v>
          </cell>
        </row>
        <row r="5388">
          <cell r="B5388" t="str">
            <v>T1862</v>
          </cell>
          <cell r="C5388" t="str">
            <v>Solados</v>
          </cell>
          <cell r="D5388" t="str">
            <v>gl</v>
          </cell>
          <cell r="E5388">
            <v>1</v>
          </cell>
          <cell r="F5388">
            <v>5284488.0787467612</v>
          </cell>
          <cell r="G5388">
            <v>5284488.0787467612</v>
          </cell>
          <cell r="H5388">
            <v>43990.706076388888</v>
          </cell>
        </row>
        <row r="5389">
          <cell r="B5389" t="str">
            <v>T1863</v>
          </cell>
          <cell r="C5389" t="str">
            <v>Cielorrasos</v>
          </cell>
          <cell r="D5389" t="str">
            <v>gl</v>
          </cell>
          <cell r="E5389">
            <v>1</v>
          </cell>
          <cell r="F5389">
            <v>1685534.1835341388</v>
          </cell>
          <cell r="G5389">
            <v>1685534.1835341388</v>
          </cell>
          <cell r="H5389">
            <v>44044</v>
          </cell>
        </row>
        <row r="5390">
          <cell r="B5390" t="str">
            <v>T1864</v>
          </cell>
          <cell r="C5390" t="str">
            <v>Carpinterías Y Herrerías</v>
          </cell>
          <cell r="D5390" t="str">
            <v>gl</v>
          </cell>
          <cell r="E5390">
            <v>1</v>
          </cell>
          <cell r="F5390">
            <v>6792079.7309749275</v>
          </cell>
          <cell r="G5390">
            <v>6792079.7309749275</v>
          </cell>
          <cell r="H5390">
            <v>43990.590057870373</v>
          </cell>
        </row>
        <row r="5391">
          <cell r="B5391" t="str">
            <v>T1865</v>
          </cell>
          <cell r="C5391" t="str">
            <v>Barandas Y Pasamanos</v>
          </cell>
          <cell r="D5391" t="str">
            <v>gl</v>
          </cell>
          <cell r="E5391">
            <v>1</v>
          </cell>
          <cell r="F5391">
            <v>460091.68985735066</v>
          </cell>
          <cell r="G5391">
            <v>460091.68985735066</v>
          </cell>
          <cell r="H5391">
            <v>43996.687650462962</v>
          </cell>
        </row>
        <row r="5392">
          <cell r="B5392" t="str">
            <v>T1866</v>
          </cell>
          <cell r="C5392" t="str">
            <v>Espejos Y Mesadas</v>
          </cell>
          <cell r="D5392" t="str">
            <v>gl</v>
          </cell>
          <cell r="E5392">
            <v>1</v>
          </cell>
          <cell r="F5392">
            <v>665873.25279808138</v>
          </cell>
          <cell r="G5392">
            <v>665873.25279808138</v>
          </cell>
          <cell r="H5392">
            <v>44044</v>
          </cell>
        </row>
        <row r="5393">
          <cell r="B5393" t="str">
            <v>T1867</v>
          </cell>
          <cell r="C5393" t="str">
            <v>Equipamiento Sanitario</v>
          </cell>
          <cell r="D5393" t="str">
            <v>gl</v>
          </cell>
          <cell r="E5393">
            <v>1</v>
          </cell>
          <cell r="F5393">
            <v>969022.90566907276</v>
          </cell>
          <cell r="G5393">
            <v>969022.90566907276</v>
          </cell>
          <cell r="H5393">
            <v>44044</v>
          </cell>
        </row>
        <row r="5394">
          <cell r="B5394" t="str">
            <v>T1868</v>
          </cell>
          <cell r="C5394" t="str">
            <v>Pintura</v>
          </cell>
          <cell r="D5394" t="str">
            <v>gl</v>
          </cell>
          <cell r="E5394">
            <v>1</v>
          </cell>
          <cell r="F5394">
            <v>2276061.632668653</v>
          </cell>
          <cell r="G5394">
            <v>2276061.632668653</v>
          </cell>
          <cell r="H5394">
            <v>44044</v>
          </cell>
        </row>
        <row r="5395">
          <cell r="B5395" t="str">
            <v>T1869</v>
          </cell>
          <cell r="C5395" t="str">
            <v>Señalética</v>
          </cell>
          <cell r="D5395" t="str">
            <v>gl</v>
          </cell>
          <cell r="E5395">
            <v>1</v>
          </cell>
          <cell r="F5395">
            <v>145582.47202576624</v>
          </cell>
          <cell r="G5395">
            <v>145582.47202576624</v>
          </cell>
          <cell r="H5395">
            <v>43992.476909722223</v>
          </cell>
        </row>
        <row r="5396">
          <cell r="B5396" t="str">
            <v>T1870</v>
          </cell>
          <cell r="C5396" t="str">
            <v>Instalación Sanitaria</v>
          </cell>
          <cell r="D5396" t="str">
            <v>gl</v>
          </cell>
          <cell r="E5396">
            <v>1</v>
          </cell>
          <cell r="F5396">
            <v>4080128.1921599004</v>
          </cell>
          <cell r="G5396">
            <v>4080128.1921599004</v>
          </cell>
          <cell r="H5396">
            <v>43992.421770833331</v>
          </cell>
        </row>
        <row r="5397">
          <cell r="B5397" t="str">
            <v>T1871</v>
          </cell>
          <cell r="C5397" t="str">
            <v>Instalación Eléctrica</v>
          </cell>
          <cell r="D5397" t="str">
            <v>gl</v>
          </cell>
          <cell r="E5397">
            <v>1</v>
          </cell>
          <cell r="F5397">
            <v>5050264.7710239338</v>
          </cell>
          <cell r="G5397">
            <v>5050264.7710239338</v>
          </cell>
          <cell r="H5397">
            <v>43994.436828703707</v>
          </cell>
        </row>
        <row r="5398">
          <cell r="B5398" t="str">
            <v>T1872</v>
          </cell>
          <cell r="C5398" t="str">
            <v>Instalación Termomecánica</v>
          </cell>
          <cell r="D5398" t="str">
            <v>gl</v>
          </cell>
          <cell r="E5398">
            <v>1</v>
          </cell>
          <cell r="F5398">
            <v>4733819.1987251127</v>
          </cell>
          <cell r="G5398">
            <v>4733819.1987251127</v>
          </cell>
          <cell r="H5398">
            <v>43993.615381944444</v>
          </cell>
        </row>
        <row r="5399">
          <cell r="B5399" t="str">
            <v>T1873</v>
          </cell>
          <cell r="C5399" t="str">
            <v>Instalación Contra Incendios</v>
          </cell>
          <cell r="D5399" t="str">
            <v>gl</v>
          </cell>
          <cell r="E5399">
            <v>1</v>
          </cell>
          <cell r="F5399">
            <v>312987.88871243625</v>
          </cell>
          <cell r="G5399">
            <v>312987.88871243625</v>
          </cell>
          <cell r="H5399">
            <v>44044</v>
          </cell>
        </row>
        <row r="5400">
          <cell r="B5400" t="str">
            <v>T1874</v>
          </cell>
          <cell r="C5400" t="str">
            <v>Servicios Complementarios</v>
          </cell>
          <cell r="D5400" t="str">
            <v>gl</v>
          </cell>
          <cell r="E5400">
            <v>1</v>
          </cell>
          <cell r="F5400">
            <v>3125590.2816718286</v>
          </cell>
          <cell r="G5400">
            <v>3125590.2816718286</v>
          </cell>
          <cell r="H5400">
            <v>43993.425844907404</v>
          </cell>
        </row>
        <row r="5402">
          <cell r="A5402" t="str">
            <v>T1878</v>
          </cell>
          <cell r="C5402" t="str">
            <v>Movimiento De Suelos</v>
          </cell>
          <cell r="D5402" t="str">
            <v>gl</v>
          </cell>
          <cell r="G5402">
            <v>726759.19808359421</v>
          </cell>
          <cell r="H5402">
            <v>44044</v>
          </cell>
          <cell r="I5402" t="str">
            <v>JLS</v>
          </cell>
        </row>
        <row r="5403">
          <cell r="B5403" t="str">
            <v>T1142</v>
          </cell>
          <cell r="C5403" t="str">
            <v>Limpieza De Terreno A Máquina Con Retiro De Suelo</v>
          </cell>
          <cell r="D5403" t="str">
            <v>m2</v>
          </cell>
          <cell r="E5403">
            <v>500.95</v>
          </cell>
          <cell r="F5403">
            <v>185.83821556184967</v>
          </cell>
          <cell r="G5403">
            <v>93095.654085708593</v>
          </cell>
          <cell r="H5403">
            <v>44062</v>
          </cell>
        </row>
        <row r="5404">
          <cell r="B5404" t="str">
            <v>T1142</v>
          </cell>
          <cell r="C5404" t="str">
            <v>Limpieza De Terreno A Máquina Con Retiro De Suelo</v>
          </cell>
          <cell r="D5404" t="str">
            <v>m2</v>
          </cell>
          <cell r="E5404">
            <v>12.6805</v>
          </cell>
          <cell r="F5404">
            <v>185.83821556184967</v>
          </cell>
          <cell r="G5404">
            <v>2356.5214924320348</v>
          </cell>
          <cell r="H5404">
            <v>44062</v>
          </cell>
        </row>
        <row r="5405">
          <cell r="B5405" t="str">
            <v>T1667</v>
          </cell>
          <cell r="C5405" t="str">
            <v>Excavación De Zanjas A Máquina Con Retiro De Excedentes</v>
          </cell>
          <cell r="D5405" t="str">
            <v>m3</v>
          </cell>
          <cell r="E5405">
            <v>28.669999999999998</v>
          </cell>
          <cell r="F5405">
            <v>1942.8924807317985</v>
          </cell>
          <cell r="G5405">
            <v>55702.727422580661</v>
          </cell>
          <cell r="H5405">
            <v>44062</v>
          </cell>
        </row>
        <row r="5406">
          <cell r="B5406" t="str">
            <v>T1667</v>
          </cell>
          <cell r="C5406" t="str">
            <v>Excavación De Zanjas A Máquina Con Retiro De Excedentes</v>
          </cell>
          <cell r="D5406" t="str">
            <v>m3</v>
          </cell>
          <cell r="E5406">
            <v>1.1520000000000001</v>
          </cell>
          <cell r="F5406">
            <v>1942.8924807317985</v>
          </cell>
          <cell r="G5406">
            <v>2238.212137803032</v>
          </cell>
          <cell r="H5406">
            <v>44062</v>
          </cell>
        </row>
        <row r="5407">
          <cell r="B5407" t="str">
            <v>T1667</v>
          </cell>
          <cell r="C5407" t="str">
            <v>Excavación De Zanjas A Máquina Con Retiro De Excedentes</v>
          </cell>
          <cell r="D5407" t="str">
            <v>m3</v>
          </cell>
          <cell r="E5407">
            <v>4.8995999999999995</v>
          </cell>
          <cell r="F5407">
            <v>1942.8924807317985</v>
          </cell>
          <cell r="G5407">
            <v>9519.3959985935198</v>
          </cell>
          <cell r="H5407">
            <v>44062</v>
          </cell>
        </row>
        <row r="5408">
          <cell r="B5408" t="str">
            <v>T1667</v>
          </cell>
          <cell r="C5408" t="str">
            <v>Excavación De Zanjas A Máquina Con Retiro De Excedentes</v>
          </cell>
          <cell r="D5408" t="str">
            <v>m3</v>
          </cell>
          <cell r="E5408">
            <v>9.69</v>
          </cell>
          <cell r="F5408">
            <v>1942.8924807317985</v>
          </cell>
          <cell r="G5408">
            <v>18826.628138291126</v>
          </cell>
          <cell r="H5408">
            <v>44062</v>
          </cell>
        </row>
        <row r="5409">
          <cell r="B5409" t="str">
            <v>T1522</v>
          </cell>
          <cell r="C5409" t="str">
            <v>Relleno Y Compactación Con Suelo Seleccionado Con Compactador Manual</v>
          </cell>
          <cell r="D5409" t="str">
            <v>m3</v>
          </cell>
          <cell r="E5409">
            <v>140.976</v>
          </cell>
          <cell r="F5409">
            <v>1601.0694715436834</v>
          </cell>
          <cell r="G5409">
            <v>225712.36982034231</v>
          </cell>
          <cell r="H5409">
            <v>44044</v>
          </cell>
        </row>
        <row r="5410">
          <cell r="B5410" t="str">
            <v>T1522</v>
          </cell>
          <cell r="C5410" t="str">
            <v>Relleno Y Compactación Con Suelo Seleccionado Con Compactador Manual</v>
          </cell>
          <cell r="D5410" t="str">
            <v>m3</v>
          </cell>
          <cell r="E5410">
            <v>189.744</v>
          </cell>
          <cell r="F5410">
            <v>1601.0694715436834</v>
          </cell>
          <cell r="G5410">
            <v>303793.32580858469</v>
          </cell>
          <cell r="H5410">
            <v>44044</v>
          </cell>
        </row>
        <row r="5411">
          <cell r="B5411" t="str">
            <v>T1522</v>
          </cell>
          <cell r="C5411" t="str">
            <v>Relleno Y Compactación Con Suelo Seleccionado Con Compactador Manual</v>
          </cell>
          <cell r="D5411" t="str">
            <v>m3</v>
          </cell>
          <cell r="E5411">
            <v>9.69</v>
          </cell>
          <cell r="F5411">
            <v>1601.0694715436834</v>
          </cell>
          <cell r="G5411">
            <v>15514.363179258291</v>
          </cell>
          <cell r="H5411">
            <v>44044</v>
          </cell>
        </row>
        <row r="5413">
          <cell r="A5413" t="str">
            <v>T1879</v>
          </cell>
          <cell r="C5413" t="str">
            <v>Cable De Detección De Incendio 2X16Awg Twisteado Y Apantallado</v>
          </cell>
          <cell r="D5413" t="str">
            <v>ml</v>
          </cell>
          <cell r="E5413">
            <v>50</v>
          </cell>
          <cell r="G5413">
            <v>385.4105273990649</v>
          </cell>
          <cell r="H5413">
            <v>44044</v>
          </cell>
          <cell r="I5413" t="str">
            <v>JLS</v>
          </cell>
        </row>
        <row r="5414">
          <cell r="B5414" t="str">
            <v>I1936</v>
          </cell>
          <cell r="C5414" t="str">
            <v>Oficial Electricista</v>
          </cell>
          <cell r="D5414" t="str">
            <v>hs</v>
          </cell>
          <cell r="E5414">
            <v>0.16</v>
          </cell>
          <cell r="F5414">
            <v>792.42979906493497</v>
          </cell>
          <cell r="G5414">
            <v>126.7887678503896</v>
          </cell>
          <cell r="H5414">
            <v>44044</v>
          </cell>
          <cell r="I5414" t="str">
            <v>50 ml/día</v>
          </cell>
        </row>
        <row r="5415">
          <cell r="B5415" t="str">
            <v>I1937</v>
          </cell>
          <cell r="C5415" t="str">
            <v>Ayudante Electricista</v>
          </cell>
          <cell r="D5415" t="str">
            <v>hs</v>
          </cell>
          <cell r="E5415">
            <v>0.16</v>
          </cell>
          <cell r="F5415">
            <v>609.15474717922052</v>
          </cell>
          <cell r="G5415">
            <v>97.464759548675289</v>
          </cell>
          <cell r="H5415">
            <v>44044</v>
          </cell>
        </row>
        <row r="5416">
          <cell r="B5416" t="str">
            <v>I1733</v>
          </cell>
          <cell r="C5416" t="str">
            <v>Cable Utp 4X2Xawg23 - Cat.6A</v>
          </cell>
          <cell r="D5416" t="str">
            <v>ml</v>
          </cell>
          <cell r="E5416">
            <v>1</v>
          </cell>
          <cell r="F5416">
            <v>161.15700000000001</v>
          </cell>
          <cell r="G5416">
            <v>161.15700000000001</v>
          </cell>
          <cell r="H5416">
            <v>44044</v>
          </cell>
        </row>
        <row r="5418">
          <cell r="A5418" t="str">
            <v>T1880</v>
          </cell>
          <cell r="C5418" t="str">
            <v>Avisador Manual</v>
          </cell>
          <cell r="D5418" t="str">
            <v>u</v>
          </cell>
          <cell r="E5418">
            <v>4</v>
          </cell>
          <cell r="G5418">
            <v>1606.479399064935</v>
          </cell>
          <cell r="H5418">
            <v>44044</v>
          </cell>
          <cell r="I5418" t="str">
            <v>JLS</v>
          </cell>
        </row>
        <row r="5419">
          <cell r="B5419" t="str">
            <v>I1936</v>
          </cell>
          <cell r="C5419" t="str">
            <v>Oficial Electricista</v>
          </cell>
          <cell r="D5419" t="str">
            <v>hs</v>
          </cell>
          <cell r="E5419">
            <v>1</v>
          </cell>
          <cell r="F5419">
            <v>792.42979906493497</v>
          </cell>
          <cell r="G5419">
            <v>792.42979906493497</v>
          </cell>
          <cell r="H5419">
            <v>44044</v>
          </cell>
          <cell r="I5419">
            <v>0.49327106187989428</v>
          </cell>
        </row>
        <row r="5420">
          <cell r="B5420" t="str">
            <v>I2022</v>
          </cell>
          <cell r="C5420" t="str">
            <v>Avisador Manual</v>
          </cell>
          <cell r="D5420" t="str">
            <v>u</v>
          </cell>
          <cell r="E5420">
            <v>1</v>
          </cell>
          <cell r="F5420">
            <v>814.04960000000005</v>
          </cell>
          <cell r="G5420">
            <v>814.04960000000005</v>
          </cell>
          <cell r="H5420">
            <v>44044</v>
          </cell>
        </row>
        <row r="5422">
          <cell r="A5422" t="str">
            <v>T1881</v>
          </cell>
          <cell r="C5422" t="str">
            <v>Detectores De Humo Óptico C/Base Intercambiable</v>
          </cell>
          <cell r="D5422" t="str">
            <v>u</v>
          </cell>
          <cell r="G5422">
            <v>2031.272799064935</v>
          </cell>
          <cell r="H5422">
            <v>44044</v>
          </cell>
          <cell r="I5422" t="str">
            <v>JLS</v>
          </cell>
        </row>
        <row r="5423">
          <cell r="B5423" t="str">
            <v>I1936</v>
          </cell>
          <cell r="C5423" t="str">
            <v>Oficial Electricista</v>
          </cell>
          <cell r="D5423" t="str">
            <v>hs</v>
          </cell>
          <cell r="E5423">
            <v>1</v>
          </cell>
          <cell r="F5423">
            <v>792.42979906493497</v>
          </cell>
          <cell r="G5423">
            <v>792.42979906493497</v>
          </cell>
          <cell r="H5423">
            <v>44044</v>
          </cell>
          <cell r="I5423">
            <v>0.39011490698330514</v>
          </cell>
        </row>
        <row r="5424">
          <cell r="B5424" t="str">
            <v>I2023</v>
          </cell>
          <cell r="C5424" t="str">
            <v>Detectores De Humo Óptico C/Base Intercambiable</v>
          </cell>
          <cell r="D5424" t="str">
            <v>u</v>
          </cell>
          <cell r="E5424">
            <v>1</v>
          </cell>
          <cell r="F5424">
            <v>1238.8430000000001</v>
          </cell>
          <cell r="G5424">
            <v>1238.8430000000001</v>
          </cell>
          <cell r="H5424">
            <v>44044</v>
          </cell>
        </row>
        <row r="5426">
          <cell r="A5426" t="str">
            <v>T1882</v>
          </cell>
          <cell r="C5426" t="str">
            <v>Central De Incendio De 2 Zonas Y 60 Puntos</v>
          </cell>
          <cell r="D5426" t="str">
            <v>u</v>
          </cell>
          <cell r="G5426">
            <v>30797.058585038958</v>
          </cell>
          <cell r="H5426">
            <v>44044</v>
          </cell>
          <cell r="I5426" t="str">
            <v>JLS</v>
          </cell>
        </row>
        <row r="5427">
          <cell r="B5427" t="str">
            <v>I1936</v>
          </cell>
          <cell r="C5427" t="str">
            <v>Oficial Electricista</v>
          </cell>
          <cell r="D5427" t="str">
            <v>hs</v>
          </cell>
          <cell r="E5427">
            <v>16</v>
          </cell>
          <cell r="F5427">
            <v>792.42979906493497</v>
          </cell>
          <cell r="G5427">
            <v>12678.876785038959</v>
          </cell>
          <cell r="H5427">
            <v>44044</v>
          </cell>
          <cell r="I5427">
            <v>0.41169116037589021</v>
          </cell>
        </row>
        <row r="5428">
          <cell r="B5428" t="str">
            <v>I2024</v>
          </cell>
          <cell r="C5428" t="str">
            <v>Central De Incendio De 2 Zonas Y 60 Puntos</v>
          </cell>
          <cell r="D5428" t="str">
            <v>u</v>
          </cell>
          <cell r="E5428">
            <v>1</v>
          </cell>
          <cell r="F5428">
            <v>18118.181799999998</v>
          </cell>
          <cell r="G5428">
            <v>18118.181799999998</v>
          </cell>
          <cell r="H5428">
            <v>44044</v>
          </cell>
        </row>
        <row r="5430">
          <cell r="A5430" t="str">
            <v>T1883</v>
          </cell>
          <cell r="C5430" t="str">
            <v>Sirena C/Luz Estroboscópica</v>
          </cell>
          <cell r="D5430" t="str">
            <v>u</v>
          </cell>
          <cell r="G5430">
            <v>3030.3140981298702</v>
          </cell>
          <cell r="H5430">
            <v>44044</v>
          </cell>
          <cell r="I5430" t="str">
            <v>JLS</v>
          </cell>
        </row>
        <row r="5431">
          <cell r="B5431" t="str">
            <v>I1936</v>
          </cell>
          <cell r="C5431" t="str">
            <v>Oficial Electricista</v>
          </cell>
          <cell r="D5431" t="str">
            <v>hs</v>
          </cell>
          <cell r="E5431">
            <v>2</v>
          </cell>
          <cell r="F5431">
            <v>792.42979906493497</v>
          </cell>
          <cell r="G5431">
            <v>1584.8595981298699</v>
          </cell>
          <cell r="H5431">
            <v>44044</v>
          </cell>
          <cell r="I5431">
            <v>0.52300175718020492</v>
          </cell>
        </row>
        <row r="5432">
          <cell r="B5432" t="str">
            <v>I2025</v>
          </cell>
          <cell r="C5432" t="str">
            <v>Sirena C/Luz Estroboscópica</v>
          </cell>
          <cell r="D5432" t="str">
            <v>u</v>
          </cell>
          <cell r="E5432">
            <v>1</v>
          </cell>
          <cell r="F5432">
            <v>1445.4545000000001</v>
          </cell>
          <cell r="G5432">
            <v>1445.4545000000001</v>
          </cell>
          <cell r="H5432">
            <v>44044</v>
          </cell>
        </row>
        <row r="5434">
          <cell r="A5434" t="str">
            <v>T1884</v>
          </cell>
          <cell r="C5434" t="str">
            <v>Apertura De Canaleta Para Cañería De Electricidad</v>
          </cell>
          <cell r="D5434" t="str">
            <v>ml</v>
          </cell>
          <cell r="E5434">
            <v>30</v>
          </cell>
          <cell r="G5434">
            <v>162.4412659144588</v>
          </cell>
          <cell r="H5434">
            <v>44044</v>
          </cell>
          <cell r="I5434" t="str">
            <v>26 INSTALACIÓN ELÉCTRICA</v>
          </cell>
        </row>
        <row r="5435">
          <cell r="B5435" t="str">
            <v>I1937</v>
          </cell>
          <cell r="C5435" t="str">
            <v>Ayudante Electricista</v>
          </cell>
          <cell r="D5435" t="str">
            <v>hs</v>
          </cell>
          <cell r="E5435">
            <v>0.26666666666666666</v>
          </cell>
          <cell r="F5435">
            <v>609.15474717922052</v>
          </cell>
          <cell r="G5435">
            <v>162.4412659144588</v>
          </cell>
          <cell r="H5435">
            <v>44044</v>
          </cell>
          <cell r="I5435" t="str">
            <v>30 ml/día</v>
          </cell>
        </row>
        <row r="5437">
          <cell r="A5437" t="str">
            <v>T1885</v>
          </cell>
          <cell r="C5437" t="str">
            <v>Tanque De Agua De 4000 Litros</v>
          </cell>
          <cell r="D5437" t="str">
            <v>u</v>
          </cell>
          <cell r="G5437">
            <v>32699.327816311688</v>
          </cell>
          <cell r="H5437">
            <v>44044</v>
          </cell>
          <cell r="I5437" t="str">
            <v>23 INSTALACIÓN SANITARIA</v>
          </cell>
        </row>
        <row r="5438">
          <cell r="B5438" t="str">
            <v>I2031</v>
          </cell>
          <cell r="C5438" t="str">
            <v>Tanque De Agua 4000 Litros Tricapa</v>
          </cell>
          <cell r="D5438" t="str">
            <v>u</v>
          </cell>
          <cell r="E5438">
            <v>1</v>
          </cell>
          <cell r="F5438">
            <v>28685.950400000002</v>
          </cell>
          <cell r="G5438">
            <v>28685.950400000002</v>
          </cell>
          <cell r="H5438">
            <v>44044</v>
          </cell>
        </row>
        <row r="5439">
          <cell r="B5439" t="str">
            <v>I1004</v>
          </cell>
          <cell r="C5439" t="str">
            <v>Oficial</v>
          </cell>
          <cell r="D5439" t="str">
            <v>hs</v>
          </cell>
          <cell r="E5439">
            <v>4</v>
          </cell>
          <cell r="F5439">
            <v>534.76377932467528</v>
          </cell>
          <cell r="G5439">
            <v>2139.0551172987011</v>
          </cell>
          <cell r="H5439">
            <v>44044</v>
          </cell>
        </row>
        <row r="5440">
          <cell r="B5440" t="str">
            <v>I1005</v>
          </cell>
          <cell r="C5440" t="str">
            <v>Ayudante</v>
          </cell>
          <cell r="D5440" t="str">
            <v>hs</v>
          </cell>
          <cell r="E5440">
            <v>4</v>
          </cell>
          <cell r="F5440">
            <v>468.58057475324659</v>
          </cell>
          <cell r="G5440">
            <v>1874.3222990129864</v>
          </cell>
          <cell r="H5440">
            <v>44044</v>
          </cell>
        </row>
        <row r="5442">
          <cell r="A5442" t="str">
            <v>T1886</v>
          </cell>
          <cell r="C5442" t="str">
            <v>Excavación Superficial A Máquina Con Retiro De Suelos</v>
          </cell>
          <cell r="D5442" t="str">
            <v>m3</v>
          </cell>
          <cell r="E5442">
            <v>30</v>
          </cell>
          <cell r="G5442">
            <v>890.13875586709958</v>
          </cell>
          <cell r="H5442">
            <v>44062</v>
          </cell>
          <cell r="I5442" t="str">
            <v>03 MOVIMIENTO DE SUELOS</v>
          </cell>
        </row>
        <row r="5443">
          <cell r="B5443" t="str">
            <v>I1270</v>
          </cell>
          <cell r="C5443" t="str">
            <v>Retro Pala S/Ruedas Cat 416E 4X4</v>
          </cell>
          <cell r="D5443" t="str">
            <v>hs</v>
          </cell>
          <cell r="E5443">
            <v>0.26666666666666666</v>
          </cell>
          <cell r="F5443">
            <v>1715.6024648760331</v>
          </cell>
          <cell r="G5443">
            <v>457.4939906336088</v>
          </cell>
          <cell r="H5443">
            <v>44062</v>
          </cell>
          <cell r="I5443" t="str">
            <v>30 m3/dia</v>
          </cell>
        </row>
        <row r="5444">
          <cell r="B5444" t="str">
            <v>I1311</v>
          </cell>
          <cell r="C5444" t="str">
            <v>Maquinista</v>
          </cell>
          <cell r="D5444" t="str">
            <v>hs</v>
          </cell>
          <cell r="E5444">
            <v>0.26666666666666666</v>
          </cell>
          <cell r="F5444">
            <v>670.51752228571434</v>
          </cell>
          <cell r="G5444">
            <v>178.80467260952383</v>
          </cell>
          <cell r="H5444">
            <v>44062</v>
          </cell>
        </row>
        <row r="5445">
          <cell r="B5445" t="str">
            <v>I1803</v>
          </cell>
          <cell r="C5445" t="str">
            <v>Camion Tatoo 15-18 M3</v>
          </cell>
          <cell r="D5445" t="str">
            <v>hs</v>
          </cell>
          <cell r="E5445">
            <v>8.1250000000000003E-2</v>
          </cell>
          <cell r="F5445">
            <v>3124.1857553719005</v>
          </cell>
          <cell r="G5445">
            <v>253.84009262396694</v>
          </cell>
          <cell r="H5445">
            <v>44062</v>
          </cell>
          <cell r="I5445" t="str">
            <v>1,3 m3 / 16m3</v>
          </cell>
        </row>
        <row r="5447">
          <cell r="A5447" t="str">
            <v>T1887</v>
          </cell>
          <cell r="C5447" t="str">
            <v>Grifería Monocomando El Lavatorio Fv Arizona</v>
          </cell>
          <cell r="D5447" t="str">
            <v>u</v>
          </cell>
          <cell r="G5447">
            <v>7589.8136924883102</v>
          </cell>
          <cell r="H5447">
            <v>44044</v>
          </cell>
          <cell r="I5447" t="str">
            <v>23.5 GRIFERIAS</v>
          </cell>
        </row>
        <row r="5448">
          <cell r="B5448" t="str">
            <v>I2032</v>
          </cell>
          <cell r="C5448" t="str">
            <v>Grifería Monocomando Lavatorio Fv Arizona</v>
          </cell>
          <cell r="D5448" t="str">
            <v>u</v>
          </cell>
          <cell r="E5448">
            <v>1</v>
          </cell>
          <cell r="F5448">
            <v>4786.6445999999996</v>
          </cell>
          <cell r="G5448">
            <v>4786.6445999999996</v>
          </cell>
          <cell r="H5448">
            <v>44044</v>
          </cell>
        </row>
        <row r="5449">
          <cell r="B5449" t="str">
            <v>I1069</v>
          </cell>
          <cell r="C5449" t="str">
            <v>Oficial Sanitarista, Gasista</v>
          </cell>
          <cell r="D5449" t="str">
            <v>hs</v>
          </cell>
          <cell r="E5449">
            <v>2</v>
          </cell>
          <cell r="F5449">
            <v>792.42979906493497</v>
          </cell>
          <cell r="G5449">
            <v>1584.8595981298699</v>
          </cell>
          <cell r="H5449">
            <v>44044</v>
          </cell>
          <cell r="I5449" t="str">
            <v>COLOCACION</v>
          </cell>
        </row>
        <row r="5450">
          <cell r="B5450" t="str">
            <v>I1070</v>
          </cell>
          <cell r="C5450" t="str">
            <v>Ayudante Sanitarista, Gasista</v>
          </cell>
          <cell r="D5450" t="str">
            <v>hs</v>
          </cell>
          <cell r="E5450">
            <v>2</v>
          </cell>
          <cell r="F5450">
            <v>609.15474717922052</v>
          </cell>
          <cell r="G5450">
            <v>1218.309494358441</v>
          </cell>
          <cell r="H5450">
            <v>44044</v>
          </cell>
        </row>
        <row r="5452">
          <cell r="A5452" t="str">
            <v>T1888</v>
          </cell>
          <cell r="C5452" t="str">
            <v>Cerámica Antideslizante 30X30</v>
          </cell>
          <cell r="D5452" t="str">
            <v>m2</v>
          </cell>
          <cell r="G5452">
            <v>1214.7325756311689</v>
          </cell>
          <cell r="H5452">
            <v>44044</v>
          </cell>
          <cell r="I5452" t="str">
            <v>11 PISOS</v>
          </cell>
        </row>
        <row r="5453">
          <cell r="B5453" t="str">
            <v>I2046</v>
          </cell>
          <cell r="C5453" t="str">
            <v>Piso Cerrámica Antideslizante 30X30</v>
          </cell>
          <cell r="D5453" t="str">
            <v>m2</v>
          </cell>
          <cell r="E5453">
            <v>1.05</v>
          </cell>
          <cell r="F5453">
            <v>478.52260000000001</v>
          </cell>
          <cell r="G5453">
            <v>502.44873000000001</v>
          </cell>
          <cell r="H5453">
            <v>44044</v>
          </cell>
        </row>
        <row r="5454">
          <cell r="B5454" t="str">
            <v>I1040</v>
          </cell>
          <cell r="C5454" t="str">
            <v>Klaukol Impermeable Fluido X 30Kg</v>
          </cell>
          <cell r="D5454" t="str">
            <v>bolsa</v>
          </cell>
          <cell r="E5454">
            <v>0.2</v>
          </cell>
          <cell r="F5454">
            <v>593.38840000000005</v>
          </cell>
          <cell r="G5454">
            <v>118.67768000000001</v>
          </cell>
          <cell r="H5454">
            <v>44044</v>
          </cell>
          <cell r="I5454" t="str">
            <v>6 kG/M2</v>
          </cell>
        </row>
        <row r="5455">
          <cell r="B5455" t="str">
            <v>I1042</v>
          </cell>
          <cell r="C5455" t="str">
            <v>Klaukol Pastina P/Porcel.Gris Plomo X 5 Kg.</v>
          </cell>
          <cell r="D5455" t="str">
            <v>bolsa</v>
          </cell>
          <cell r="E5455">
            <v>0.2</v>
          </cell>
          <cell r="F5455">
            <v>825.61980000000005</v>
          </cell>
          <cell r="G5455">
            <v>165.12396000000001</v>
          </cell>
          <cell r="H5455">
            <v>44044</v>
          </cell>
          <cell r="I5455" t="str">
            <v>1 KG/M2</v>
          </cell>
        </row>
        <row r="5456">
          <cell r="B5456" t="str">
            <v>I1084</v>
          </cell>
          <cell r="C5456" t="str">
            <v>Separadores 5.0 Mm Juntas Exactas Porcelanato Piso Ceramicos (100 Un)</v>
          </cell>
          <cell r="D5456" t="str">
            <v>u</v>
          </cell>
          <cell r="E5456">
            <v>0.16</v>
          </cell>
          <cell r="F5456">
            <v>169.65289999999999</v>
          </cell>
          <cell r="G5456">
            <v>27.144463999999999</v>
          </cell>
          <cell r="H5456">
            <v>44044</v>
          </cell>
        </row>
        <row r="5457">
          <cell r="B5457" t="str">
            <v>T1269</v>
          </cell>
          <cell r="C5457" t="str">
            <v>Colocación De Pisos 20X20 A 30X30 Con Toma De Juntas (Mo)</v>
          </cell>
          <cell r="D5457" t="str">
            <v>m2</v>
          </cell>
          <cell r="E5457">
            <v>1</v>
          </cell>
          <cell r="F5457">
            <v>401.3377416311688</v>
          </cell>
          <cell r="G5457">
            <v>401.3377416311688</v>
          </cell>
          <cell r="H5457">
            <v>44044</v>
          </cell>
        </row>
        <row r="5459">
          <cell r="A5459" t="str">
            <v>T1889</v>
          </cell>
          <cell r="C5459" t="str">
            <v>Cepillado Y Lavado Manual De Superficie Metálica Para Pintar (Sobre Andamios)</v>
          </cell>
          <cell r="D5459" t="str">
            <v>m2</v>
          </cell>
          <cell r="E5459">
            <v>12</v>
          </cell>
          <cell r="G5459">
            <v>380.9563008025973</v>
          </cell>
          <cell r="H5459">
            <v>44044</v>
          </cell>
          <cell r="I5459" t="str">
            <v>34 PINTURA</v>
          </cell>
        </row>
        <row r="5460">
          <cell r="B5460" t="str">
            <v>I1018</v>
          </cell>
          <cell r="C5460" t="str">
            <v>Ayudante Hormigon</v>
          </cell>
          <cell r="D5460" t="str">
            <v>hs</v>
          </cell>
          <cell r="E5460">
            <v>0.66666666666666663</v>
          </cell>
          <cell r="F5460">
            <v>562.29668970389594</v>
          </cell>
          <cell r="G5460">
            <v>374.86445980259725</v>
          </cell>
          <cell r="H5460">
            <v>44044</v>
          </cell>
          <cell r="I5460" t="str">
            <v>12 m2/día</v>
          </cell>
        </row>
        <row r="5461">
          <cell r="B5461" t="str">
            <v>I2047</v>
          </cell>
          <cell r="C5461" t="str">
            <v>Cepillo De Acero Para Amoladora</v>
          </cell>
          <cell r="D5461" t="str">
            <v>u</v>
          </cell>
          <cell r="E5461">
            <v>0.01</v>
          </cell>
          <cell r="F5461">
            <v>329.75209999999998</v>
          </cell>
          <cell r="G5461">
            <v>3.2975209999999997</v>
          </cell>
          <cell r="H5461">
            <v>44044</v>
          </cell>
          <cell r="I5461" t="str">
            <v>RINDE 100 M2</v>
          </cell>
        </row>
        <row r="5462">
          <cell r="B5462" t="str">
            <v>I2048</v>
          </cell>
          <cell r="C5462" t="str">
            <v>Amoladora</v>
          </cell>
          <cell r="D5462" t="str">
            <v>hs</v>
          </cell>
          <cell r="E5462">
            <v>0.5</v>
          </cell>
          <cell r="F5462">
            <v>5.5886399999999998</v>
          </cell>
          <cell r="G5462">
            <v>2.7943199999999999</v>
          </cell>
          <cell r="H5462">
            <v>44062</v>
          </cell>
        </row>
        <row r="5464">
          <cell r="A5464" t="str">
            <v>T1890</v>
          </cell>
          <cell r="C5464" t="str">
            <v>Aplicación De 1 Mano De Pintura Sobre Metal, (Sobre Andamios) (Mo)</v>
          </cell>
          <cell r="D5464" t="str">
            <v>m2</v>
          </cell>
          <cell r="E5464">
            <v>15</v>
          </cell>
          <cell r="G5464">
            <v>422.62922616796533</v>
          </cell>
          <cell r="H5464">
            <v>44044</v>
          </cell>
          <cell r="I5464" t="str">
            <v>34 PINTURA</v>
          </cell>
        </row>
        <row r="5465">
          <cell r="B5465" t="str">
            <v>I1210</v>
          </cell>
          <cell r="C5465" t="str">
            <v>Oficial Pintor</v>
          </cell>
          <cell r="D5465" t="str">
            <v>hs</v>
          </cell>
          <cell r="E5465">
            <v>0.53333333333333333</v>
          </cell>
          <cell r="F5465">
            <v>792.42979906493497</v>
          </cell>
          <cell r="G5465">
            <v>422.62922616796533</v>
          </cell>
          <cell r="H5465">
            <v>44044</v>
          </cell>
          <cell r="I5465" t="str">
            <v>15 m2/día</v>
          </cell>
        </row>
        <row r="5467">
          <cell r="A5467" t="str">
            <v>T1891</v>
          </cell>
          <cell r="C5467" t="str">
            <v>Pintura Poliuretánica Y Epoxi Sobre Andamios (No Incluye Costo De Andamios)</v>
          </cell>
          <cell r="D5467" t="str">
            <v>m2</v>
          </cell>
          <cell r="G5467">
            <v>2129.9604051705628</v>
          </cell>
          <cell r="H5467">
            <v>44044</v>
          </cell>
          <cell r="I5467" t="str">
            <v>34 PINTURA</v>
          </cell>
        </row>
        <row r="5468">
          <cell r="B5468" t="str">
            <v>I1580</v>
          </cell>
          <cell r="C5468" t="str">
            <v>Esmalte Poliuretanico Plus Protection Blanco 4 Lt (Rinde 10 M2)</v>
          </cell>
          <cell r="D5468" t="str">
            <v>u</v>
          </cell>
          <cell r="E5468">
            <v>0.1</v>
          </cell>
          <cell r="F5468">
            <v>4091.7354999999998</v>
          </cell>
          <cell r="G5468">
            <v>409.17354999999998</v>
          </cell>
          <cell r="H5468">
            <v>44044</v>
          </cell>
        </row>
        <row r="5469">
          <cell r="B5469" t="str">
            <v>I1579</v>
          </cell>
          <cell r="C5469" t="str">
            <v>Esmalte Epoxi Plus Protection Gris Hielo 4L (Rinde 10 M2)</v>
          </cell>
          <cell r="D5469" t="str">
            <v>u</v>
          </cell>
          <cell r="E5469">
            <v>0.1</v>
          </cell>
          <cell r="F5469">
            <v>4495.9339</v>
          </cell>
          <cell r="G5469">
            <v>449.59339</v>
          </cell>
          <cell r="H5469">
            <v>44044</v>
          </cell>
        </row>
        <row r="5470">
          <cell r="B5470" t="str">
            <v>I1342</v>
          </cell>
          <cell r="C5470" t="str">
            <v>Rodillo Para Esmalte Sintetico</v>
          </cell>
          <cell r="D5470" t="str">
            <v>u</v>
          </cell>
          <cell r="E5470">
            <v>6.6666666666666666E-2</v>
          </cell>
          <cell r="F5470">
            <v>49.586799999999997</v>
          </cell>
          <cell r="G5470">
            <v>3.3057866666666662</v>
          </cell>
          <cell r="H5470">
            <v>44044</v>
          </cell>
          <cell r="I5470" t="str">
            <v>rinde 15 m2</v>
          </cell>
        </row>
        <row r="5471">
          <cell r="B5471" t="str">
            <v>T1890</v>
          </cell>
          <cell r="C5471" t="str">
            <v>Aplicación De 1 Mano De Pintura Sobre Metal, (Sobre Andamios) (Mo)</v>
          </cell>
          <cell r="D5471" t="str">
            <v>m2</v>
          </cell>
          <cell r="E5471">
            <v>3</v>
          </cell>
          <cell r="F5471">
            <v>422.62922616796533</v>
          </cell>
          <cell r="G5471">
            <v>1267.887678503896</v>
          </cell>
          <cell r="H5471">
            <v>44044</v>
          </cell>
        </row>
        <row r="5473">
          <cell r="A5473" t="str">
            <v>T1892</v>
          </cell>
          <cell r="C5473" t="str">
            <v>Aplicación De 1 Mano De Pintura Sobre Metal, Trabajando Sobre Plataforma Tijera (Mo)</v>
          </cell>
          <cell r="D5473" t="str">
            <v>m2</v>
          </cell>
          <cell r="E5473">
            <v>10</v>
          </cell>
          <cell r="G5473">
            <v>633.94383925194802</v>
          </cell>
          <cell r="H5473">
            <v>44044</v>
          </cell>
          <cell r="I5473" t="str">
            <v>34 PINTURA</v>
          </cell>
        </row>
        <row r="5474">
          <cell r="B5474" t="str">
            <v>I1210</v>
          </cell>
          <cell r="C5474" t="str">
            <v>Oficial Pintor</v>
          </cell>
          <cell r="D5474" t="str">
            <v>hs</v>
          </cell>
          <cell r="E5474">
            <v>0.8</v>
          </cell>
          <cell r="F5474">
            <v>792.42979906493497</v>
          </cell>
          <cell r="G5474">
            <v>633.94383925194802</v>
          </cell>
          <cell r="H5474">
            <v>44044</v>
          </cell>
          <cell r="I5474" t="str">
            <v>10 m2/día</v>
          </cell>
        </row>
        <row r="5476">
          <cell r="A5476" t="str">
            <v>T1893</v>
          </cell>
          <cell r="C5476" t="str">
            <v>Pintura Poliuretánica Y Epoxi En Altura Estación La Plata</v>
          </cell>
          <cell r="D5476" t="str">
            <v>m2</v>
          </cell>
          <cell r="E5476">
            <v>8</v>
          </cell>
          <cell r="G5476">
            <v>3661.0043133287181</v>
          </cell>
          <cell r="H5476">
            <v>44022.637916666667</v>
          </cell>
          <cell r="I5476" t="str">
            <v>34 PINTURA</v>
          </cell>
        </row>
        <row r="5477">
          <cell r="B5477" t="str">
            <v>I2121</v>
          </cell>
          <cell r="C5477" t="str">
            <v>Pintura Sobre Estructura Metálica La Plata (7511,60 M2)</v>
          </cell>
          <cell r="D5477" t="str">
            <v>gl</v>
          </cell>
          <cell r="E5477">
            <v>1.3312742957558975E-4</v>
          </cell>
          <cell r="F5477">
            <v>27500000</v>
          </cell>
          <cell r="G5477">
            <v>3661.0043133287181</v>
          </cell>
          <cell r="H5477">
            <v>44022.637916666667</v>
          </cell>
          <cell r="I5477" t="str">
            <v xml:space="preserve">  1 global /7511,60 m2</v>
          </cell>
        </row>
        <row r="5479">
          <cell r="A5479" t="str">
            <v>T1894</v>
          </cell>
          <cell r="C5479" t="str">
            <v>Limpieza De Estructura Metálica Trabajando En Altura, Estación La Plata</v>
          </cell>
          <cell r="D5479" t="str">
            <v>m2</v>
          </cell>
          <cell r="E5479">
            <v>8</v>
          </cell>
          <cell r="G5479">
            <v>1478.8152323884196</v>
          </cell>
          <cell r="H5479">
            <v>44022.637916666667</v>
          </cell>
          <cell r="I5479" t="str">
            <v>LA PLATA</v>
          </cell>
        </row>
        <row r="5480">
          <cell r="B5480" t="str">
            <v>I2120</v>
          </cell>
          <cell r="C5480" t="str">
            <v>Subcontrato De Arenado E Hidrolavado (6762 M2) Sin Andamios</v>
          </cell>
          <cell r="D5480" t="str">
            <v>gl</v>
          </cell>
          <cell r="E5480">
            <v>1.4788152323884197E-4</v>
          </cell>
          <cell r="F5480">
            <v>10000000</v>
          </cell>
          <cell r="G5480">
            <v>1478.8152323884196</v>
          </cell>
          <cell r="H5480">
            <v>44022.637916666667</v>
          </cell>
          <cell r="I5480" t="str">
            <v xml:space="preserve">  1 global /6762,17 m2</v>
          </cell>
        </row>
        <row r="5482">
          <cell r="A5482" t="str">
            <v>T1895</v>
          </cell>
          <cell r="C5482" t="str">
            <v>0.4.1 - Pantallas De Protección Conformada Por Tubos Y Nudos, Y Paneles Fenolicios A 45° (25.00 X3.00)</v>
          </cell>
          <cell r="D5482" t="str">
            <v>m2</v>
          </cell>
          <cell r="E5482">
            <v>0.1</v>
          </cell>
          <cell r="G5482">
            <v>3052.8315796996226</v>
          </cell>
          <cell r="H5482">
            <v>44044</v>
          </cell>
          <cell r="I5482" t="str">
            <v>LA PLATA</v>
          </cell>
        </row>
        <row r="5483">
          <cell r="B5483" t="str">
            <v>I2052</v>
          </cell>
          <cell r="C5483" t="str">
            <v>Caño De Hierro Galvanizado Roscado 1 1/2" X 6,4 Mts</v>
          </cell>
          <cell r="D5483" t="str">
            <v>kg</v>
          </cell>
          <cell r="E5483">
            <v>3</v>
          </cell>
          <cell r="F5483">
            <v>178.92054051459294</v>
          </cell>
          <cell r="G5483">
            <v>536.7616215437788</v>
          </cell>
          <cell r="H5483">
            <v>44044</v>
          </cell>
          <cell r="I5483">
            <v>30</v>
          </cell>
        </row>
        <row r="5484">
          <cell r="B5484" t="str">
            <v>I1507</v>
          </cell>
          <cell r="C5484" t="str">
            <v>Fabricación De Estructuras Metálicas En Taller Pintado</v>
          </cell>
          <cell r="D5484" t="str">
            <v>kg</v>
          </cell>
          <cell r="E5484">
            <v>3</v>
          </cell>
          <cell r="F5484">
            <v>169.79375000000002</v>
          </cell>
          <cell r="G5484">
            <v>509.38125000000002</v>
          </cell>
          <cell r="H5484">
            <v>44062</v>
          </cell>
          <cell r="I5484">
            <v>1.3110158806577439</v>
          </cell>
        </row>
        <row r="5485">
          <cell r="B5485" t="str">
            <v>I1004</v>
          </cell>
          <cell r="C5485" t="str">
            <v>Oficial</v>
          </cell>
          <cell r="D5485" t="str">
            <v>hs</v>
          </cell>
          <cell r="E5485">
            <v>2</v>
          </cell>
          <cell r="F5485">
            <v>534.76377932467528</v>
          </cell>
          <cell r="G5485">
            <v>1069.5275586493506</v>
          </cell>
          <cell r="H5485">
            <v>44044</v>
          </cell>
        </row>
        <row r="5486">
          <cell r="B5486" t="str">
            <v>I1005</v>
          </cell>
          <cell r="C5486" t="str">
            <v>Ayudante</v>
          </cell>
          <cell r="D5486" t="str">
            <v>hs</v>
          </cell>
          <cell r="E5486">
            <v>2</v>
          </cell>
          <cell r="F5486">
            <v>468.58057475324659</v>
          </cell>
          <cell r="G5486">
            <v>937.16114950649319</v>
          </cell>
          <cell r="H5486">
            <v>44044</v>
          </cell>
        </row>
        <row r="5488">
          <cell r="A5488" t="str">
            <v>T1896</v>
          </cell>
          <cell r="C5488" t="str">
            <v>Dotación De Equipos La Plata</v>
          </cell>
          <cell r="D5488" t="str">
            <v>gl</v>
          </cell>
          <cell r="E5488">
            <v>10</v>
          </cell>
          <cell r="G5488">
            <v>233565155.79197374</v>
          </cell>
          <cell r="H5488">
            <v>44062</v>
          </cell>
          <cell r="I5488" t="str">
            <v>LA PLATA</v>
          </cell>
        </row>
        <row r="5489">
          <cell r="B5489" t="str">
            <v>I2054</v>
          </cell>
          <cell r="C5489" t="str">
            <v>Brazo Articulado Diesel Altura Plataforma 24.40Mts Altura Trabajo 26.40Mts Capacidad 250Kg</v>
          </cell>
          <cell r="D5489" t="str">
            <v>mes</v>
          </cell>
          <cell r="E5489">
            <v>440</v>
          </cell>
          <cell r="F5489">
            <v>481025.80604978511</v>
          </cell>
          <cell r="G5489">
            <v>211651354.66190544</v>
          </cell>
          <cell r="H5489">
            <v>44062</v>
          </cell>
          <cell r="I5489">
            <v>2</v>
          </cell>
        </row>
        <row r="5490">
          <cell r="B5490" t="str">
            <v>I2056</v>
          </cell>
          <cell r="C5490" t="str">
            <v>Manipuladores Para Cargas Altura Plataforma 17.20Mts Altura Trabajo 17.20Mts Capacidad 4000Kg</v>
          </cell>
          <cell r="D5490" t="str">
            <v>día</v>
          </cell>
          <cell r="E5490">
            <v>440</v>
          </cell>
          <cell r="F5490">
            <v>17640.078447900018</v>
          </cell>
          <cell r="G5490">
            <v>7761634.517076008</v>
          </cell>
          <cell r="H5490">
            <v>44062</v>
          </cell>
          <cell r="I5490">
            <v>2</v>
          </cell>
        </row>
        <row r="5491">
          <cell r="B5491" t="str">
            <v>I2058</v>
          </cell>
          <cell r="C5491" t="str">
            <v>Torre De Iluminacion Diesel Altura 9Mts Autonomia 73Hs</v>
          </cell>
          <cell r="D5491" t="str">
            <v>día</v>
          </cell>
          <cell r="E5491">
            <v>2200</v>
          </cell>
          <cell r="F5491">
            <v>3354.3210579857578</v>
          </cell>
          <cell r="G5491">
            <v>7379506.327568667</v>
          </cell>
          <cell r="H5491">
            <v>44062</v>
          </cell>
          <cell r="I5491">
            <v>10</v>
          </cell>
        </row>
        <row r="5492">
          <cell r="B5492" t="str">
            <v>I2060</v>
          </cell>
          <cell r="C5492" t="str">
            <v>Elevador Tipo Tijera, Altura De Trabajo Hasta 13,85 Mts, Cap. 350 Kg</v>
          </cell>
          <cell r="D5492" t="str">
            <v>día</v>
          </cell>
          <cell r="E5492">
            <v>440</v>
          </cell>
          <cell r="F5492">
            <v>5211.1773579421597</v>
          </cell>
          <cell r="G5492">
            <v>2292918.0374945505</v>
          </cell>
          <cell r="H5492">
            <v>44062</v>
          </cell>
          <cell r="I5492">
            <v>2</v>
          </cell>
        </row>
        <row r="5493">
          <cell r="B5493" t="str">
            <v>I2062</v>
          </cell>
          <cell r="C5493" t="str">
            <v>Elevadores Tipo Tijera Diesel Todo Terreno 4X4  Altura Trabajo 18.00Mts Capacidad 500 Kg</v>
          </cell>
          <cell r="D5493" t="str">
            <v>día</v>
          </cell>
          <cell r="E5493">
            <v>440</v>
          </cell>
          <cell r="F5493">
            <v>9668.4897834617059</v>
          </cell>
          <cell r="G5493">
            <v>4254135.5047231503</v>
          </cell>
          <cell r="H5493">
            <v>44062</v>
          </cell>
          <cell r="I5493">
            <v>2</v>
          </cell>
        </row>
        <row r="5494">
          <cell r="B5494" t="str">
            <v>I2055</v>
          </cell>
          <cell r="C5494" t="str">
            <v>Flete Ida Y Vuelta Brazo Articulado Diesel 24,40 Mts</v>
          </cell>
          <cell r="D5494" t="str">
            <v>u</v>
          </cell>
          <cell r="E5494">
            <v>2</v>
          </cell>
          <cell r="F5494">
            <v>27636.826042726349</v>
          </cell>
          <cell r="G5494">
            <v>55273.652085452697</v>
          </cell>
          <cell r="H5494">
            <v>44062</v>
          </cell>
          <cell r="I5494">
            <v>2</v>
          </cell>
        </row>
        <row r="5495">
          <cell r="B5495" t="str">
            <v>I2057</v>
          </cell>
          <cell r="C5495" t="str">
            <v>Flete Ida Y Vuelta Manipulador Para Cargas 17,20 Mts</v>
          </cell>
          <cell r="D5495" t="str">
            <v>u</v>
          </cell>
          <cell r="E5495">
            <v>2</v>
          </cell>
          <cell r="F5495">
            <v>18612.556314489175</v>
          </cell>
          <cell r="G5495">
            <v>37225.11262897835</v>
          </cell>
          <cell r="H5495">
            <v>44062</v>
          </cell>
          <cell r="I5495">
            <v>2</v>
          </cell>
        </row>
        <row r="5496">
          <cell r="B5496" t="str">
            <v>I2059</v>
          </cell>
          <cell r="C5496" t="str">
            <v>Flete Ida Y Vuelta Torre De Iluminación</v>
          </cell>
          <cell r="D5496" t="str">
            <v>u</v>
          </cell>
          <cell r="E5496">
            <v>10</v>
          </cell>
          <cell r="F5496">
            <v>9306.2781572445874</v>
          </cell>
          <cell r="G5496">
            <v>93062.781572445878</v>
          </cell>
          <cell r="H5496">
            <v>44062</v>
          </cell>
          <cell r="I5496">
            <v>10</v>
          </cell>
        </row>
        <row r="5497">
          <cell r="B5497" t="str">
            <v>I2061</v>
          </cell>
          <cell r="C5497" t="str">
            <v>Flete Ida Y Vuelta Elevador Tijera 13,85 Mts</v>
          </cell>
          <cell r="D5497" t="str">
            <v>u</v>
          </cell>
          <cell r="E5497">
            <v>2</v>
          </cell>
          <cell r="F5497">
            <v>9306.2781572445874</v>
          </cell>
          <cell r="G5497">
            <v>18612.556314489175</v>
          </cell>
          <cell r="H5497">
            <v>44062</v>
          </cell>
          <cell r="I5497">
            <v>2</v>
          </cell>
        </row>
        <row r="5498">
          <cell r="B5498" t="str">
            <v>I2063</v>
          </cell>
          <cell r="C5498" t="str">
            <v>Flete Ida Y Vuelta Elevador Tijera 18 Mts</v>
          </cell>
          <cell r="D5498" t="str">
            <v>u</v>
          </cell>
          <cell r="E5498">
            <v>2</v>
          </cell>
          <cell r="F5498">
            <v>10716.320302281645</v>
          </cell>
          <cell r="G5498">
            <v>21432.64060456329</v>
          </cell>
          <cell r="H5498">
            <v>44062</v>
          </cell>
          <cell r="I5498">
            <v>2</v>
          </cell>
        </row>
        <row r="5500">
          <cell r="A5500" t="str">
            <v>T1897</v>
          </cell>
          <cell r="C5500" t="str">
            <v>0.4.2 - Torres De Andamios Tubulares Multidireccionales Para Los Trabajos En Altura Hasta Los 8.00M De Altura, Debera Cubrir Dos Arcos (Luz Entre Arcos 25.)</v>
          </cell>
          <cell r="D5500" t="str">
            <v>gl</v>
          </cell>
          <cell r="E5500">
            <v>10</v>
          </cell>
          <cell r="G5500">
            <v>16129214.038660986</v>
          </cell>
          <cell r="H5500">
            <v>44013</v>
          </cell>
          <cell r="I5500" t="str">
            <v>LA PLATA</v>
          </cell>
        </row>
        <row r="5501">
          <cell r="B5501" t="str">
            <v>I2053</v>
          </cell>
          <cell r="C5501" t="str">
            <v>Alquiler De Cuerpos De Andamios Largo 25 Mts, 2 Filas, Una De 4 Mts De Alto Y Otra De 8 Mts De Alto</v>
          </cell>
          <cell r="D5501" t="str">
            <v>mes</v>
          </cell>
          <cell r="E5501">
            <v>60</v>
          </cell>
          <cell r="F5501">
            <v>267750</v>
          </cell>
          <cell r="G5501">
            <v>16065000</v>
          </cell>
          <cell r="H5501">
            <v>44013</v>
          </cell>
          <cell r="I5501" t="str">
            <v>Estimo 10 modulos de ancho x 6 de alto = 60 módulos</v>
          </cell>
        </row>
        <row r="5502">
          <cell r="B5502" t="str">
            <v>T1898</v>
          </cell>
          <cell r="C5502" t="str">
            <v>Armar Andamios, 2,5 Mts Ancho X  8 Metros De Alto (6 Módulos)(Mo)</v>
          </cell>
          <cell r="D5502" t="str">
            <v>u</v>
          </cell>
          <cell r="E5502">
            <v>8</v>
          </cell>
          <cell r="F5502">
            <v>8026.7548326233755</v>
          </cell>
          <cell r="G5502">
            <v>64214.038660987004</v>
          </cell>
          <cell r="H5502">
            <v>44044</v>
          </cell>
        </row>
        <row r="5504">
          <cell r="A5504" t="str">
            <v>T1898</v>
          </cell>
          <cell r="C5504" t="str">
            <v>Armar Andamios, 2,5 Mts Ancho X  8 Metros De Alto (6 Módulos)(Mo)</v>
          </cell>
          <cell r="D5504" t="str">
            <v>u</v>
          </cell>
          <cell r="E5504">
            <v>1</v>
          </cell>
          <cell r="G5504">
            <v>8026.7548326233755</v>
          </cell>
          <cell r="H5504">
            <v>44044</v>
          </cell>
          <cell r="I5504" t="str">
            <v>90 AUXILIARES</v>
          </cell>
        </row>
        <row r="5505">
          <cell r="B5505" t="str">
            <v>I1004</v>
          </cell>
          <cell r="C5505" t="str">
            <v>Oficial</v>
          </cell>
          <cell r="D5505" t="str">
            <v>hs</v>
          </cell>
          <cell r="E5505">
            <v>8</v>
          </cell>
          <cell r="F5505">
            <v>534.76377932467528</v>
          </cell>
          <cell r="G5505">
            <v>4278.1102345974023</v>
          </cell>
          <cell r="H5505">
            <v>44044</v>
          </cell>
          <cell r="I5505">
            <v>1</v>
          </cell>
        </row>
        <row r="5506">
          <cell r="B5506" t="str">
            <v>I1005</v>
          </cell>
          <cell r="C5506" t="str">
            <v>Ayudante</v>
          </cell>
          <cell r="D5506" t="str">
            <v>hs</v>
          </cell>
          <cell r="E5506">
            <v>8</v>
          </cell>
          <cell r="F5506">
            <v>468.58057475324659</v>
          </cell>
          <cell r="G5506">
            <v>3748.6445980259728</v>
          </cell>
          <cell r="H5506">
            <v>44044</v>
          </cell>
          <cell r="I5506">
            <v>1</v>
          </cell>
        </row>
        <row r="5508">
          <cell r="A5508" t="str">
            <v>T1899</v>
          </cell>
          <cell r="C5508" t="str">
            <v>Desarmar Andamios, 2,5 Mts Ancho X  8 Metros De Alto (6 Módulos)(Mo)</v>
          </cell>
          <cell r="D5508" t="str">
            <v>u</v>
          </cell>
          <cell r="G5508">
            <v>6421.4038660987007</v>
          </cell>
          <cell r="H5508">
            <v>44044</v>
          </cell>
          <cell r="I5508" t="str">
            <v>90 AUXILIARES</v>
          </cell>
        </row>
        <row r="5509">
          <cell r="B5509" t="str">
            <v>T1898</v>
          </cell>
          <cell r="C5509" t="str">
            <v>Armar Andamios, 2,5 Mts Ancho X  8 Metros De Alto (6 Módulos)(Mo)</v>
          </cell>
          <cell r="D5509" t="str">
            <v>u</v>
          </cell>
          <cell r="E5509">
            <v>0.8</v>
          </cell>
          <cell r="F5509">
            <v>8026.7548326233755</v>
          </cell>
          <cell r="G5509">
            <v>6421.4038660987007</v>
          </cell>
          <cell r="H5509">
            <v>44044</v>
          </cell>
        </row>
        <row r="5511">
          <cell r="A5511" t="str">
            <v>T1900</v>
          </cell>
          <cell r="C5511" t="str">
            <v>0.4.2 - Torres De Andamios Tubulares Multidireccionales</v>
          </cell>
          <cell r="D5511" t="str">
            <v>gl</v>
          </cell>
          <cell r="E5511">
            <v>18</v>
          </cell>
          <cell r="G5511">
            <v>14824653.766459845</v>
          </cell>
          <cell r="H5511">
            <v>44013</v>
          </cell>
          <cell r="I5511" t="str">
            <v>LA PLATA</v>
          </cell>
        </row>
        <row r="5512">
          <cell r="B5512" t="str">
            <v>I2053</v>
          </cell>
          <cell r="C5512" t="str">
            <v>Alquiler De Cuerpos De Andamios Largo 25 Mts, 2 Filas, Una De 4 Mts De Alto Y Otra De 8 Mts De Alto</v>
          </cell>
          <cell r="D5512" t="str">
            <v>mes</v>
          </cell>
          <cell r="E5512">
            <v>54</v>
          </cell>
          <cell r="F5512">
            <v>267750</v>
          </cell>
          <cell r="G5512">
            <v>14458500</v>
          </cell>
          <cell r="H5512">
            <v>44013</v>
          </cell>
          <cell r="I5512">
            <v>3</v>
          </cell>
        </row>
        <row r="5513">
          <cell r="B5513" t="str">
            <v>I2064</v>
          </cell>
          <cell r="C5513" t="str">
            <v>Camión Hasta 12 Tn 60 Km</v>
          </cell>
          <cell r="D5513" t="str">
            <v>u</v>
          </cell>
          <cell r="E5513">
            <v>4</v>
          </cell>
          <cell r="F5513">
            <v>25000</v>
          </cell>
          <cell r="G5513">
            <v>100000</v>
          </cell>
          <cell r="H5513">
            <v>44062</v>
          </cell>
        </row>
        <row r="5514">
          <cell r="B5514" t="str">
            <v>I1005</v>
          </cell>
          <cell r="C5514" t="str">
            <v>Ayudante</v>
          </cell>
          <cell r="D5514" t="str">
            <v>hs</v>
          </cell>
          <cell r="E5514">
            <v>568</v>
          </cell>
          <cell r="F5514">
            <v>468.58057475324659</v>
          </cell>
          <cell r="G5514">
            <v>266153.76645984408</v>
          </cell>
          <cell r="H5514">
            <v>44044</v>
          </cell>
          <cell r="I5514" t="str">
            <v>Descarga, Armado, movimientos internos y desarme y carga a camión</v>
          </cell>
        </row>
        <row r="5516">
          <cell r="A5516" t="str">
            <v>T1901</v>
          </cell>
          <cell r="C5516" t="str">
            <v>0.4.3 - Plataformas De Trabajo Tipo Tijeras De Accionamiento Electrico, Para Los Trabajos En Altura Hasta Los 12.00M</v>
          </cell>
          <cell r="D5516" t="str">
            <v>gl</v>
          </cell>
          <cell r="E5516">
            <v>18</v>
          </cell>
          <cell r="G5516">
            <v>8291730.04760936</v>
          </cell>
          <cell r="H5516">
            <v>44062</v>
          </cell>
          <cell r="I5516" t="str">
            <v>LA PLATA</v>
          </cell>
        </row>
        <row r="5517">
          <cell r="B5517" t="str">
            <v>I2060</v>
          </cell>
          <cell r="C5517" t="str">
            <v>Elevador Tipo Tijera, Altura De Trabajo Hasta 13,85 Mts, Cap. 350 Kg</v>
          </cell>
          <cell r="D5517" t="str">
            <v>día</v>
          </cell>
          <cell r="E5517">
            <v>1584</v>
          </cell>
          <cell r="F5517">
            <v>5211.1773579421597</v>
          </cell>
          <cell r="G5517">
            <v>8254504.9349803813</v>
          </cell>
          <cell r="H5517">
            <v>44062</v>
          </cell>
          <cell r="I5517">
            <v>4</v>
          </cell>
        </row>
        <row r="5518">
          <cell r="B5518" t="str">
            <v>I2061</v>
          </cell>
          <cell r="C5518" t="str">
            <v>Flete Ida Y Vuelta Elevador Tijera 13,85 Mts</v>
          </cell>
          <cell r="D5518" t="str">
            <v>u</v>
          </cell>
          <cell r="E5518">
            <v>4</v>
          </cell>
          <cell r="F5518">
            <v>9306.2781572445874</v>
          </cell>
          <cell r="G5518">
            <v>37225.11262897835</v>
          </cell>
          <cell r="H5518">
            <v>44062</v>
          </cell>
        </row>
        <row r="5520">
          <cell r="A5520" t="str">
            <v>T1902</v>
          </cell>
          <cell r="C5520" t="str">
            <v>0.4.4 - Plataforma Articulada Todo Terreno Para Los Trabajos En Altura Hasta Los 24.00M</v>
          </cell>
          <cell r="D5520" t="str">
            <v>gl</v>
          </cell>
          <cell r="E5520">
            <v>18</v>
          </cell>
          <cell r="F5520" t="str">
            <v>meses</v>
          </cell>
          <cell r="G5520">
            <v>17427476.321963169</v>
          </cell>
          <cell r="H5520">
            <v>44062</v>
          </cell>
          <cell r="I5520" t="str">
            <v>LA PLATA</v>
          </cell>
        </row>
        <row r="5521">
          <cell r="B5521" t="str">
            <v>I2054</v>
          </cell>
          <cell r="C5521" t="str">
            <v>Brazo Articulado Diesel Altura Plataforma 24.40Mts Altura Trabajo 26.40Mts Capacidad 250Kg</v>
          </cell>
          <cell r="D5521" t="str">
            <v>mes</v>
          </cell>
          <cell r="E5521">
            <v>36</v>
          </cell>
          <cell r="F5521">
            <v>481025.80604978511</v>
          </cell>
          <cell r="G5521">
            <v>17316929.017792262</v>
          </cell>
          <cell r="H5521">
            <v>44062</v>
          </cell>
          <cell r="I5521">
            <v>2</v>
          </cell>
        </row>
        <row r="5522">
          <cell r="B5522" t="str">
            <v>I2055</v>
          </cell>
          <cell r="C5522" t="str">
            <v>Flete Ida Y Vuelta Brazo Articulado Diesel 24,40 Mts</v>
          </cell>
          <cell r="D5522" t="str">
            <v>u</v>
          </cell>
          <cell r="E5522">
            <v>4</v>
          </cell>
          <cell r="F5522">
            <v>27636.826042726349</v>
          </cell>
          <cell r="G5522">
            <v>110547.30417090539</v>
          </cell>
          <cell r="H5522">
            <v>44062</v>
          </cell>
        </row>
        <row r="5524">
          <cell r="A5524" t="str">
            <v>T1903</v>
          </cell>
          <cell r="C5524" t="str">
            <v>Mover Frente De 2,5 Mts Ancho X  8 Metros De Alto (6 Módulos)(Mo)</v>
          </cell>
          <cell r="D5524" t="str">
            <v>u</v>
          </cell>
          <cell r="G5524">
            <v>4013.3774163116877</v>
          </cell>
          <cell r="H5524">
            <v>44044</v>
          </cell>
          <cell r="I5524" t="str">
            <v>90 AUXILIARES</v>
          </cell>
        </row>
        <row r="5525">
          <cell r="B5525" t="str">
            <v>I1004</v>
          </cell>
          <cell r="C5525" t="str">
            <v>Oficial</v>
          </cell>
          <cell r="D5525" t="str">
            <v>hs</v>
          </cell>
          <cell r="E5525">
            <v>4</v>
          </cell>
          <cell r="F5525">
            <v>534.76377932467528</v>
          </cell>
          <cell r="G5525">
            <v>2139.0551172987011</v>
          </cell>
          <cell r="H5525">
            <v>44044</v>
          </cell>
        </row>
        <row r="5526">
          <cell r="B5526" t="str">
            <v>I1005</v>
          </cell>
          <cell r="C5526" t="str">
            <v>Ayudante</v>
          </cell>
          <cell r="D5526" t="str">
            <v>hs</v>
          </cell>
          <cell r="E5526">
            <v>4</v>
          </cell>
          <cell r="F5526">
            <v>468.58057475324659</v>
          </cell>
          <cell r="G5526">
            <v>1874.3222990129864</v>
          </cell>
          <cell r="H5526">
            <v>44044</v>
          </cell>
        </row>
        <row r="5528">
          <cell r="A5528" t="str">
            <v>T1904</v>
          </cell>
          <cell r="C5528" t="str">
            <v>Alquiler De Grua (Sin Flete)</v>
          </cell>
          <cell r="D5528" t="str">
            <v>mes</v>
          </cell>
          <cell r="G5528">
            <v>3694712</v>
          </cell>
          <cell r="H5528">
            <v>43985</v>
          </cell>
          <cell r="I5528" t="str">
            <v>LA PLATA</v>
          </cell>
        </row>
        <row r="5529">
          <cell r="B5529" t="str">
            <v>I2065</v>
          </cell>
          <cell r="C5529" t="str">
            <v>Servició De Grua De 120 Tn, Con Maquinista Y Combustible 10 Hs/Día, 220 Hs Por Mes</v>
          </cell>
          <cell r="D5529" t="str">
            <v>mes</v>
          </cell>
          <cell r="E5529">
            <v>1</v>
          </cell>
          <cell r="F5529">
            <v>1940500</v>
          </cell>
          <cell r="G5529">
            <v>1940500</v>
          </cell>
          <cell r="H5529">
            <v>43985</v>
          </cell>
        </row>
        <row r="5530">
          <cell r="B5530" t="str">
            <v>I2066</v>
          </cell>
          <cell r="C5530" t="str">
            <v>Servició De Grua De 120 Tn, Con Maquinista Y Combustible Por Hora Adicional</v>
          </cell>
          <cell r="D5530" t="str">
            <v>hs</v>
          </cell>
          <cell r="E5530">
            <v>200</v>
          </cell>
          <cell r="F5530">
            <v>8771.0600000000013</v>
          </cell>
          <cell r="G5530">
            <v>1754212.0000000002</v>
          </cell>
          <cell r="H5530">
            <v>43985</v>
          </cell>
          <cell r="I5530" t="str">
            <v>horas nocturnas</v>
          </cell>
        </row>
        <row r="5532">
          <cell r="A5532" t="str">
            <v>T1905</v>
          </cell>
          <cell r="C5532" t="str">
            <v xml:space="preserve">1.1.1 - Desmontaje Integral De La Instalación Eléctrica Y De Audio En La Estructuras De La Nave </v>
          </cell>
          <cell r="D5532" t="str">
            <v>gl</v>
          </cell>
          <cell r="E5532">
            <v>30</v>
          </cell>
          <cell r="G5532">
            <v>1237716.0326558675</v>
          </cell>
          <cell r="H5532">
            <v>44044</v>
          </cell>
          <cell r="I5532" t="str">
            <v>LA PLATA</v>
          </cell>
        </row>
        <row r="5533">
          <cell r="B5533" t="str">
            <v>I1004</v>
          </cell>
          <cell r="C5533" t="str">
            <v>Oficial</v>
          </cell>
          <cell r="D5533" t="str">
            <v>hs</v>
          </cell>
          <cell r="E5533">
            <v>960</v>
          </cell>
          <cell r="F5533">
            <v>534.76377932467528</v>
          </cell>
          <cell r="G5533">
            <v>513373.22815168829</v>
          </cell>
          <cell r="H5533">
            <v>44044</v>
          </cell>
          <cell r="I5533">
            <v>4</v>
          </cell>
        </row>
        <row r="5534">
          <cell r="B5534" t="str">
            <v>I1005</v>
          </cell>
          <cell r="C5534" t="str">
            <v>Ayudante</v>
          </cell>
          <cell r="D5534" t="str">
            <v>hs</v>
          </cell>
          <cell r="E5534">
            <v>1440</v>
          </cell>
          <cell r="F5534">
            <v>468.58057475324659</v>
          </cell>
          <cell r="G5534">
            <v>674756.02764467511</v>
          </cell>
          <cell r="H5534">
            <v>44044</v>
          </cell>
          <cell r="I5534">
            <v>6</v>
          </cell>
        </row>
        <row r="5535">
          <cell r="B5535" t="str">
            <v>I1402</v>
          </cell>
          <cell r="C5535" t="str">
            <v>Alquiler De Volquete</v>
          </cell>
          <cell r="D5535" t="str">
            <v>dia</v>
          </cell>
          <cell r="E5535">
            <v>20</v>
          </cell>
          <cell r="F5535">
            <v>2479.3388429752067</v>
          </cell>
          <cell r="G5535">
            <v>49586.776859504134</v>
          </cell>
          <cell r="H5535">
            <v>44044</v>
          </cell>
        </row>
        <row r="5537">
          <cell r="A5537" t="str">
            <v>T1906</v>
          </cell>
          <cell r="C5537" t="str">
            <v xml:space="preserve">1.1.2 - Retiro De Elementos Y Fijaciones En Desuso </v>
          </cell>
          <cell r="D5537" t="str">
            <v>gl</v>
          </cell>
          <cell r="E5537">
            <v>20</v>
          </cell>
          <cell r="F5537" t="str">
            <v>días</v>
          </cell>
          <cell r="G5537">
            <v>841672.94739041314</v>
          </cell>
          <cell r="H5537">
            <v>44044</v>
          </cell>
          <cell r="I5537" t="str">
            <v>LA PLATA</v>
          </cell>
        </row>
        <row r="5538">
          <cell r="B5538" t="str">
            <v>I1004</v>
          </cell>
          <cell r="C5538" t="str">
            <v>Oficial</v>
          </cell>
          <cell r="D5538" t="str">
            <v>hs</v>
          </cell>
          <cell r="E5538">
            <v>640</v>
          </cell>
          <cell r="F5538">
            <v>534.76377932467528</v>
          </cell>
          <cell r="G5538">
            <v>342248.8187677922</v>
          </cell>
          <cell r="H5538">
            <v>44044</v>
          </cell>
          <cell r="I5538">
            <v>4</v>
          </cell>
        </row>
        <row r="5539">
          <cell r="B5539" t="str">
            <v>I1005</v>
          </cell>
          <cell r="C5539" t="str">
            <v>Ayudante</v>
          </cell>
          <cell r="D5539" t="str">
            <v>hs</v>
          </cell>
          <cell r="E5539">
            <v>960</v>
          </cell>
          <cell r="F5539">
            <v>468.58057475324659</v>
          </cell>
          <cell r="G5539">
            <v>449837.35176311672</v>
          </cell>
          <cell r="H5539">
            <v>44044</v>
          </cell>
          <cell r="I5539">
            <v>6</v>
          </cell>
        </row>
        <row r="5540">
          <cell r="B5540" t="str">
            <v>I1402</v>
          </cell>
          <cell r="C5540" t="str">
            <v>Alquiler De Volquete</v>
          </cell>
          <cell r="D5540" t="str">
            <v>dia</v>
          </cell>
          <cell r="E5540">
            <v>20</v>
          </cell>
          <cell r="F5540">
            <v>2479.3388429752067</v>
          </cell>
          <cell r="G5540">
            <v>49586.776859504134</v>
          </cell>
          <cell r="H5540">
            <v>44044</v>
          </cell>
        </row>
        <row r="5542">
          <cell r="A5542" t="str">
            <v>T1907</v>
          </cell>
          <cell r="C5542" t="str">
            <v>3.1.1 - Reposición De Perfiles Tipo “T” 4"X3"X3/8"</v>
          </cell>
          <cell r="D5542" t="str">
            <v>ml</v>
          </cell>
          <cell r="G5542">
            <v>2821.0136648748448</v>
          </cell>
          <cell r="H5542">
            <v>44044</v>
          </cell>
          <cell r="I5542" t="str">
            <v>LA PLATA</v>
          </cell>
        </row>
        <row r="5543">
          <cell r="B5543" t="str">
            <v>I1004</v>
          </cell>
          <cell r="C5543" t="str">
            <v>Oficial</v>
          </cell>
          <cell r="D5543" t="str">
            <v>hs</v>
          </cell>
          <cell r="E5543">
            <v>1.5</v>
          </cell>
          <cell r="F5543">
            <v>534.76377932467528</v>
          </cell>
          <cell r="G5543">
            <v>802.14566898701287</v>
          </cell>
          <cell r="H5543">
            <v>44044</v>
          </cell>
        </row>
        <row r="5544">
          <cell r="B5544" t="str">
            <v>I1005</v>
          </cell>
          <cell r="C5544" t="str">
            <v>Ayudante</v>
          </cell>
          <cell r="D5544" t="str">
            <v>hs</v>
          </cell>
          <cell r="E5544">
            <v>1.5</v>
          </cell>
          <cell r="F5544">
            <v>468.58057475324659</v>
          </cell>
          <cell r="G5544">
            <v>702.87086212986992</v>
          </cell>
          <cell r="H5544">
            <v>44044</v>
          </cell>
        </row>
        <row r="5545">
          <cell r="B5545" t="str">
            <v>I2075</v>
          </cell>
          <cell r="C5545" t="str">
            <v>Perfil L De 4" X 3/8" (14,63 Kg/Ml)</v>
          </cell>
          <cell r="D5545" t="str">
            <v>kg</v>
          </cell>
          <cell r="E5545">
            <v>15</v>
          </cell>
          <cell r="F5545">
            <v>87.73314225053079</v>
          </cell>
          <cell r="G5545">
            <v>1315.9971337579618</v>
          </cell>
          <cell r="H5545">
            <v>44044</v>
          </cell>
        </row>
        <row r="5547">
          <cell r="A5547" t="str">
            <v>T1908</v>
          </cell>
          <cell r="C5547" t="str">
            <v>3.1.2 - Reposición De Perfiles “C” 80X40X15X2.50Mm</v>
          </cell>
          <cell r="D5547" t="str">
            <v>ml</v>
          </cell>
          <cell r="G5547">
            <v>1927.8815311168828</v>
          </cell>
          <cell r="H5547">
            <v>44044</v>
          </cell>
          <cell r="I5547" t="str">
            <v>LA PLATA</v>
          </cell>
        </row>
        <row r="5548">
          <cell r="B5548" t="str">
            <v>I1004</v>
          </cell>
          <cell r="C5548" t="str">
            <v>Oficial</v>
          </cell>
          <cell r="D5548" t="str">
            <v>hs</v>
          </cell>
          <cell r="E5548">
            <v>1.5</v>
          </cell>
          <cell r="F5548">
            <v>534.76377932467528</v>
          </cell>
          <cell r="G5548">
            <v>802.14566898701287</v>
          </cell>
          <cell r="H5548">
            <v>44044</v>
          </cell>
        </row>
        <row r="5549">
          <cell r="B5549" t="str">
            <v>I1005</v>
          </cell>
          <cell r="C5549" t="str">
            <v>Ayudante</v>
          </cell>
          <cell r="D5549" t="str">
            <v>hs</v>
          </cell>
          <cell r="E5549">
            <v>1.5</v>
          </cell>
          <cell r="F5549">
            <v>468.58057475324659</v>
          </cell>
          <cell r="G5549">
            <v>702.87086212986992</v>
          </cell>
          <cell r="H5549">
            <v>44044</v>
          </cell>
        </row>
        <row r="5550">
          <cell r="B5550" t="str">
            <v>I2072</v>
          </cell>
          <cell r="C5550" t="str">
            <v>Correas Perfil “C” 80X40X15X2.50Mm En Acero F24, L=6M</v>
          </cell>
          <cell r="D5550" t="str">
            <v>ml</v>
          </cell>
          <cell r="E5550">
            <v>1</v>
          </cell>
          <cell r="F5550">
            <v>422.86500000000001</v>
          </cell>
          <cell r="G5550">
            <v>422.86500000000001</v>
          </cell>
          <cell r="H5550">
            <v>44044</v>
          </cell>
        </row>
        <row r="5552">
          <cell r="A5552" t="str">
            <v>T1909</v>
          </cell>
          <cell r="C5552" t="str">
            <v>3.1.3 - Chapas Onduladas Prepintadas C22</v>
          </cell>
          <cell r="D5552" t="str">
            <v>m2</v>
          </cell>
          <cell r="E5552">
            <v>20</v>
          </cell>
          <cell r="G5552">
            <v>2787.1691865246753</v>
          </cell>
          <cell r="H5552">
            <v>44044</v>
          </cell>
          <cell r="I5552" t="str">
            <v>LA PLATA</v>
          </cell>
        </row>
        <row r="5553">
          <cell r="B5553" t="str">
            <v>I1004</v>
          </cell>
          <cell r="C5553" t="str">
            <v>Oficial</v>
          </cell>
          <cell r="D5553" t="str">
            <v>hs</v>
          </cell>
          <cell r="E5553">
            <v>1.6</v>
          </cell>
          <cell r="F5553">
            <v>534.76377932467528</v>
          </cell>
          <cell r="G5553">
            <v>855.62204691948045</v>
          </cell>
          <cell r="H5553">
            <v>44044</v>
          </cell>
          <cell r="I5553">
            <v>4</v>
          </cell>
        </row>
        <row r="5554">
          <cell r="B5554" t="str">
            <v>I1005</v>
          </cell>
          <cell r="C5554" t="str">
            <v>Ayudante</v>
          </cell>
          <cell r="D5554" t="str">
            <v>hs</v>
          </cell>
          <cell r="E5554">
            <v>1.6</v>
          </cell>
          <cell r="F5554">
            <v>468.58057475324659</v>
          </cell>
          <cell r="G5554">
            <v>749.72891960519462</v>
          </cell>
          <cell r="H5554">
            <v>44044</v>
          </cell>
          <cell r="I5554">
            <v>4</v>
          </cell>
        </row>
        <row r="5555">
          <cell r="B5555" t="str">
            <v>I2073</v>
          </cell>
          <cell r="C5555" t="str">
            <v>Chapas Acanaladas Onduladas De Acero Revestido Espesor Calibre C22 De Color Gris Oscuro</v>
          </cell>
          <cell r="D5555" t="str">
            <v>m2</v>
          </cell>
          <cell r="E5555">
            <v>1.1000000000000001</v>
          </cell>
          <cell r="F5555">
            <v>1074.3802000000001</v>
          </cell>
          <cell r="G5555">
            <v>1181.8182200000001</v>
          </cell>
          <cell r="H5555">
            <v>44044</v>
          </cell>
        </row>
        <row r="5557">
          <cell r="A5557" t="str">
            <v>T1910</v>
          </cell>
          <cell r="C5557" t="str">
            <v>3.1.4 -  Carpintería De Aluminio De 3.00 X 0.45 M Con Vidrio Laminado 4+4Mm+Pvb</v>
          </cell>
          <cell r="D5557" t="str">
            <v>m2</v>
          </cell>
          <cell r="E5557">
            <v>8</v>
          </cell>
          <cell r="G5557">
            <v>15524.947854077922</v>
          </cell>
          <cell r="H5557">
            <v>44004.502523148149</v>
          </cell>
          <cell r="I5557" t="str">
            <v>LA PLATA</v>
          </cell>
        </row>
        <row r="5558">
          <cell r="B5558" t="str">
            <v>I1004</v>
          </cell>
          <cell r="C5558" t="str">
            <v>Oficial</v>
          </cell>
          <cell r="D5558" t="str">
            <v>hs</v>
          </cell>
          <cell r="E5558">
            <v>1</v>
          </cell>
          <cell r="F5558">
            <v>534.76377932467528</v>
          </cell>
          <cell r="G5558">
            <v>534.76377932467528</v>
          </cell>
          <cell r="H5558">
            <v>44044</v>
          </cell>
          <cell r="I5558">
            <v>1</v>
          </cell>
        </row>
        <row r="5559">
          <cell r="B5559" t="str">
            <v>I1005</v>
          </cell>
          <cell r="C5559" t="str">
            <v>Ayudante</v>
          </cell>
          <cell r="D5559" t="str">
            <v>hs</v>
          </cell>
          <cell r="E5559">
            <v>1</v>
          </cell>
          <cell r="F5559">
            <v>468.58057475324659</v>
          </cell>
          <cell r="G5559">
            <v>468.58057475324659</v>
          </cell>
          <cell r="H5559">
            <v>44044</v>
          </cell>
          <cell r="I5559">
            <v>1</v>
          </cell>
        </row>
        <row r="5560">
          <cell r="B5560" t="str">
            <v>I2076</v>
          </cell>
          <cell r="C5560" t="str">
            <v>Carpintería De Aluminio Con Vidrio 4+4</v>
          </cell>
          <cell r="D5560" t="str">
            <v>m2</v>
          </cell>
          <cell r="E5560">
            <v>1</v>
          </cell>
          <cell r="F5560">
            <v>13583.5</v>
          </cell>
          <cell r="G5560">
            <v>13583.5</v>
          </cell>
          <cell r="H5560">
            <v>44004.502523148149</v>
          </cell>
        </row>
        <row r="5561">
          <cell r="B5561" t="str">
            <v>I2077</v>
          </cell>
          <cell r="C5561" t="str">
            <v>Filtro Uv Para Vidrios</v>
          </cell>
          <cell r="D5561" t="str">
            <v>m2</v>
          </cell>
          <cell r="E5561">
            <v>1</v>
          </cell>
          <cell r="F5561">
            <v>938.10350000000005</v>
          </cell>
          <cell r="G5561">
            <v>938.10350000000005</v>
          </cell>
          <cell r="H5561">
            <v>44044</v>
          </cell>
        </row>
        <row r="5563">
          <cell r="A5563" t="str">
            <v>T1911</v>
          </cell>
          <cell r="C5563" t="str">
            <v>3.1.5 - Caballete De Chapa Galvanizada Preconformada Calibre 22. (150M X 1,25 De Desarrollo)</v>
          </cell>
          <cell r="D5563" t="str">
            <v>m2</v>
          </cell>
          <cell r="E5563">
            <v>8</v>
          </cell>
          <cell r="G5563">
            <v>2663.5663540779219</v>
          </cell>
          <cell r="H5563">
            <v>44044</v>
          </cell>
          <cell r="I5563" t="str">
            <v>LA PLATA</v>
          </cell>
        </row>
        <row r="5564">
          <cell r="B5564" t="str">
            <v>I1004</v>
          </cell>
          <cell r="C5564" t="str">
            <v>Oficial</v>
          </cell>
          <cell r="D5564" t="str">
            <v>hs</v>
          </cell>
          <cell r="E5564">
            <v>1</v>
          </cell>
          <cell r="F5564">
            <v>534.76377932467528</v>
          </cell>
          <cell r="G5564">
            <v>534.76377932467528</v>
          </cell>
          <cell r="H5564">
            <v>44044</v>
          </cell>
          <cell r="I5564">
            <v>1</v>
          </cell>
        </row>
        <row r="5565">
          <cell r="B5565" t="str">
            <v>I1005</v>
          </cell>
          <cell r="C5565" t="str">
            <v>Ayudante</v>
          </cell>
          <cell r="D5565" t="str">
            <v>hs</v>
          </cell>
          <cell r="E5565">
            <v>1</v>
          </cell>
          <cell r="F5565">
            <v>468.58057475324659</v>
          </cell>
          <cell r="G5565">
            <v>468.58057475324659</v>
          </cell>
          <cell r="H5565">
            <v>44044</v>
          </cell>
          <cell r="I5565">
            <v>1</v>
          </cell>
        </row>
        <row r="5566">
          <cell r="B5566" t="str">
            <v>I2078</v>
          </cell>
          <cell r="C5566" t="str">
            <v>Chapa Galvanizada Lisa C22 1,22 X 2,44</v>
          </cell>
          <cell r="D5566" t="str">
            <v>m2</v>
          </cell>
          <cell r="E5566">
            <v>1</v>
          </cell>
          <cell r="F5566">
            <v>830.11099999999999</v>
          </cell>
          <cell r="G5566">
            <v>830.11099999999999</v>
          </cell>
          <cell r="H5566">
            <v>44044</v>
          </cell>
        </row>
        <row r="5567">
          <cell r="B5567" t="str">
            <v>I2079</v>
          </cell>
          <cell r="C5567" t="str">
            <v>Conformado De Chapa Galvanizada</v>
          </cell>
          <cell r="D5567" t="str">
            <v>m2</v>
          </cell>
          <cell r="E5567">
            <v>1</v>
          </cell>
          <cell r="F5567">
            <v>830.11099999999999</v>
          </cell>
          <cell r="G5567">
            <v>830.11099999999999</v>
          </cell>
          <cell r="H5567">
            <v>44044</v>
          </cell>
        </row>
        <row r="5569">
          <cell r="A5569" t="str">
            <v>T1912</v>
          </cell>
          <cell r="C5569" t="str">
            <v>3.1.6 - Limpieza Y Reposición De Piezas De Soportes P/Caballete (Material Indefinido?????)</v>
          </cell>
          <cell r="D5569" t="str">
            <v>u</v>
          </cell>
          <cell r="E5569">
            <v>8</v>
          </cell>
          <cell r="G5569">
            <v>6757.4488345974023</v>
          </cell>
          <cell r="H5569">
            <v>44044</v>
          </cell>
          <cell r="I5569" t="str">
            <v>LA PLATA</v>
          </cell>
        </row>
        <row r="5570">
          <cell r="B5570" t="str">
            <v>I1004</v>
          </cell>
          <cell r="C5570" t="str">
            <v>Oficial</v>
          </cell>
          <cell r="D5570" t="str">
            <v>hs</v>
          </cell>
          <cell r="E5570">
            <v>8</v>
          </cell>
          <cell r="F5570">
            <v>534.76377932467528</v>
          </cell>
          <cell r="G5570">
            <v>4278.1102345974023</v>
          </cell>
          <cell r="H5570">
            <v>44044</v>
          </cell>
          <cell r="I5570">
            <v>1</v>
          </cell>
        </row>
        <row r="5571">
          <cell r="B5571" t="str">
            <v>I2074</v>
          </cell>
          <cell r="C5571" t="str">
            <v>Perfil L De 2 1/2" X 3/16" X 6 Mts (4,71 Kg/Ml)</v>
          </cell>
          <cell r="D5571" t="str">
            <v>ml</v>
          </cell>
          <cell r="E5571">
            <v>6</v>
          </cell>
          <cell r="F5571">
            <v>413.22309999999999</v>
          </cell>
          <cell r="G5571">
            <v>2479.3386</v>
          </cell>
          <cell r="H5571">
            <v>44044</v>
          </cell>
          <cell r="I5571" t="str">
            <v>Indefinido el material</v>
          </cell>
        </row>
        <row r="5573">
          <cell r="A5573" t="str">
            <v>T1913</v>
          </cell>
          <cell r="C5573" t="str">
            <v>3.1.7 - Perfil L 3"X3/8"</v>
          </cell>
          <cell r="D5573" t="str">
            <v>ml</v>
          </cell>
          <cell r="E5573">
            <v>8</v>
          </cell>
          <cell r="G5573">
            <v>2441.2578540779223</v>
          </cell>
          <cell r="H5573">
            <v>44044</v>
          </cell>
          <cell r="I5573" t="str">
            <v>LA PLATA</v>
          </cell>
        </row>
        <row r="5574">
          <cell r="B5574" t="str">
            <v>I1004</v>
          </cell>
          <cell r="C5574" t="str">
            <v>Oficial</v>
          </cell>
          <cell r="D5574" t="str">
            <v>hs</v>
          </cell>
          <cell r="E5574">
            <v>1</v>
          </cell>
          <cell r="F5574">
            <v>534.76377932467528</v>
          </cell>
          <cell r="G5574">
            <v>534.76377932467528</v>
          </cell>
          <cell r="H5574">
            <v>44044</v>
          </cell>
          <cell r="I5574">
            <v>1</v>
          </cell>
        </row>
        <row r="5575">
          <cell r="B5575" t="str">
            <v>I1005</v>
          </cell>
          <cell r="C5575" t="str">
            <v>Ayudante</v>
          </cell>
          <cell r="D5575" t="str">
            <v>hs</v>
          </cell>
          <cell r="E5575">
            <v>1</v>
          </cell>
          <cell r="F5575">
            <v>468.58057475324659</v>
          </cell>
          <cell r="G5575">
            <v>468.58057475324659</v>
          </cell>
          <cell r="H5575">
            <v>44044</v>
          </cell>
          <cell r="I5575">
            <v>1</v>
          </cell>
        </row>
        <row r="5576">
          <cell r="B5576" t="str">
            <v>I2081</v>
          </cell>
          <cell r="C5576" t="str">
            <v>Perfil L De 3" X 3/8"  X 6 Mts ( 10,71 Kg/Ml)</v>
          </cell>
          <cell r="D5576" t="str">
            <v>ml</v>
          </cell>
          <cell r="E5576">
            <v>15</v>
          </cell>
          <cell r="F5576">
            <v>95.860900000000001</v>
          </cell>
          <cell r="G5576">
            <v>1437.9135000000001</v>
          </cell>
          <cell r="H5576">
            <v>44044</v>
          </cell>
        </row>
        <row r="5578">
          <cell r="A5578" t="str">
            <v>T1914</v>
          </cell>
          <cell r="C5578" t="str">
            <v>3.1.8 - Soportes Para Persianas De Ventilación</v>
          </cell>
          <cell r="D5578" t="str">
            <v>u</v>
          </cell>
          <cell r="E5578">
            <v>8</v>
          </cell>
          <cell r="G5578">
            <v>682.07777932467525</v>
          </cell>
          <cell r="H5578">
            <v>44044</v>
          </cell>
          <cell r="I5578" t="str">
            <v>LA PLATA</v>
          </cell>
        </row>
        <row r="5579">
          <cell r="B5579" t="str">
            <v>I1004</v>
          </cell>
          <cell r="C5579" t="str">
            <v>Oficial</v>
          </cell>
          <cell r="D5579" t="str">
            <v>hs</v>
          </cell>
          <cell r="E5579">
            <v>1</v>
          </cell>
          <cell r="F5579">
            <v>534.76377932467528</v>
          </cell>
          <cell r="G5579">
            <v>534.76377932467528</v>
          </cell>
          <cell r="H5579">
            <v>44044</v>
          </cell>
          <cell r="I5579">
            <v>1</v>
          </cell>
        </row>
        <row r="5580">
          <cell r="B5580" t="str">
            <v>I2082</v>
          </cell>
          <cell r="C5580" t="str">
            <v>Planchuela De 2" X 1/8" X 6 Mts (3,79 Kg/Ml)</v>
          </cell>
          <cell r="D5580" t="str">
            <v>ml</v>
          </cell>
          <cell r="E5580">
            <v>1</v>
          </cell>
          <cell r="F5580">
            <v>147.31399999999999</v>
          </cell>
          <cell r="G5580">
            <v>147.31399999999999</v>
          </cell>
          <cell r="H5580">
            <v>44044</v>
          </cell>
        </row>
        <row r="5582">
          <cell r="A5582" t="str">
            <v>T1915</v>
          </cell>
          <cell r="C5582" t="str">
            <v>3.1.10 - Persianas</v>
          </cell>
          <cell r="D5582" t="str">
            <v>m2</v>
          </cell>
          <cell r="E5582">
            <v>8</v>
          </cell>
          <cell r="G5582">
            <v>6535.3691040779222</v>
          </cell>
          <cell r="H5582">
            <v>44044</v>
          </cell>
          <cell r="I5582" t="str">
            <v>LA PLATA</v>
          </cell>
        </row>
        <row r="5583">
          <cell r="B5583" t="str">
            <v>I1004</v>
          </cell>
          <cell r="C5583" t="str">
            <v>Oficial</v>
          </cell>
          <cell r="D5583" t="str">
            <v>hs</v>
          </cell>
          <cell r="E5583">
            <v>1</v>
          </cell>
          <cell r="F5583">
            <v>534.76377932467528</v>
          </cell>
          <cell r="G5583">
            <v>534.76377932467528</v>
          </cell>
          <cell r="H5583">
            <v>44044</v>
          </cell>
          <cell r="I5583">
            <v>1</v>
          </cell>
        </row>
        <row r="5584">
          <cell r="B5584" t="str">
            <v>I1005</v>
          </cell>
          <cell r="C5584" t="str">
            <v>Ayudante</v>
          </cell>
          <cell r="D5584" t="str">
            <v>hs</v>
          </cell>
          <cell r="E5584">
            <v>1</v>
          </cell>
          <cell r="F5584">
            <v>468.58057475324659</v>
          </cell>
          <cell r="G5584">
            <v>468.58057475324659</v>
          </cell>
          <cell r="H5584">
            <v>44044</v>
          </cell>
          <cell r="I5584">
            <v>1</v>
          </cell>
        </row>
        <row r="5585">
          <cell r="B5585" t="str">
            <v>I2080</v>
          </cell>
          <cell r="C5585" t="str">
            <v>Persiana Cortina Metálica De Enrollar, Con Cadena 2,00 X 2,40</v>
          </cell>
          <cell r="D5585" t="str">
            <v>m2</v>
          </cell>
          <cell r="E5585">
            <v>1.5</v>
          </cell>
          <cell r="F5585">
            <v>3688.0165000000002</v>
          </cell>
          <cell r="G5585">
            <v>5532.0247500000005</v>
          </cell>
          <cell r="H5585">
            <v>44044</v>
          </cell>
          <cell r="I5585" t="str">
            <v>50% mas porque es a medida</v>
          </cell>
        </row>
        <row r="5587">
          <cell r="A5587" t="str">
            <v>T1916</v>
          </cell>
          <cell r="C5587" t="str">
            <v>3.2.1 - Pasarelas De Servicio En Cubierta</v>
          </cell>
          <cell r="D5587" t="str">
            <v>gl</v>
          </cell>
          <cell r="E5587">
            <v>90</v>
          </cell>
          <cell r="F5587" t="str">
            <v>días</v>
          </cell>
          <cell r="G5587">
            <v>39086926.9787701</v>
          </cell>
          <cell r="H5587">
            <v>44044</v>
          </cell>
          <cell r="I5587" t="str">
            <v>LA PLATA</v>
          </cell>
        </row>
        <row r="5588">
          <cell r="B5588" t="str">
            <v>I1004</v>
          </cell>
          <cell r="C5588" t="str">
            <v>Oficial</v>
          </cell>
          <cell r="D5588" t="str">
            <v>hs</v>
          </cell>
          <cell r="E5588">
            <v>2160</v>
          </cell>
          <cell r="F5588">
            <v>534.76377932467528</v>
          </cell>
          <cell r="G5588">
            <v>1155089.7633412986</v>
          </cell>
          <cell r="H5588">
            <v>44044</v>
          </cell>
          <cell r="I5588">
            <v>3</v>
          </cell>
        </row>
        <row r="5589">
          <cell r="B5589" t="str">
            <v>I1005</v>
          </cell>
          <cell r="C5589" t="str">
            <v>Ayudante</v>
          </cell>
          <cell r="D5589" t="str">
            <v>hs</v>
          </cell>
          <cell r="E5589">
            <v>2160</v>
          </cell>
          <cell r="F5589">
            <v>468.58057475324659</v>
          </cell>
          <cell r="G5589">
            <v>1012134.0414670126</v>
          </cell>
          <cell r="H5589">
            <v>44044</v>
          </cell>
          <cell r="I5589">
            <v>3</v>
          </cell>
        </row>
        <row r="5590">
          <cell r="B5590" t="str">
            <v>I2075</v>
          </cell>
          <cell r="C5590" t="str">
            <v>Perfil L De 4" X 3/8" (14,63 Kg/Ml)</v>
          </cell>
          <cell r="D5590" t="str">
            <v>kg</v>
          </cell>
          <cell r="E5590">
            <v>77589.600000000006</v>
          </cell>
          <cell r="F5590">
            <v>87.73314225053079</v>
          </cell>
          <cell r="G5590">
            <v>6807179.413961784</v>
          </cell>
          <cell r="H5590">
            <v>44044</v>
          </cell>
          <cell r="I5590">
            <v>70536</v>
          </cell>
        </row>
        <row r="5591">
          <cell r="B5591" t="str">
            <v>I1493</v>
          </cell>
          <cell r="C5591" t="str">
            <v>Hierro Procesado En Taller Y Pintado En Obra, Sin Colocar</v>
          </cell>
          <cell r="D5591" t="str">
            <v>kg</v>
          </cell>
          <cell r="E5591">
            <v>77589.600000000006</v>
          </cell>
          <cell r="F5591">
            <v>388.1</v>
          </cell>
          <cell r="G5591">
            <v>30112523.760000005</v>
          </cell>
          <cell r="H5591">
            <v>44062</v>
          </cell>
          <cell r="I5591">
            <v>783.73333333333335</v>
          </cell>
        </row>
        <row r="5593">
          <cell r="A5593" t="str">
            <v>T1917</v>
          </cell>
          <cell r="C5593" t="str">
            <v>3.2.2 - Escaleras De Servicio Tipo Gato</v>
          </cell>
          <cell r="D5593" t="str">
            <v>gl</v>
          </cell>
          <cell r="E5593">
            <v>4</v>
          </cell>
          <cell r="F5593" t="str">
            <v>días</v>
          </cell>
          <cell r="G5593">
            <v>239558.55158030766</v>
          </cell>
          <cell r="H5593">
            <v>44044</v>
          </cell>
          <cell r="I5593" t="str">
            <v>LA PLATA</v>
          </cell>
        </row>
        <row r="5594">
          <cell r="B5594" t="str">
            <v>I1004</v>
          </cell>
          <cell r="C5594" t="str">
            <v>Oficial</v>
          </cell>
          <cell r="D5594" t="str">
            <v>hs</v>
          </cell>
          <cell r="E5594">
            <v>64</v>
          </cell>
          <cell r="F5594">
            <v>534.76377932467528</v>
          </cell>
          <cell r="G5594">
            <v>34224.881876779218</v>
          </cell>
          <cell r="H5594">
            <v>44044</v>
          </cell>
          <cell r="I5594">
            <v>2</v>
          </cell>
        </row>
        <row r="5595">
          <cell r="B5595" t="str">
            <v>I1005</v>
          </cell>
          <cell r="C5595" t="str">
            <v>Ayudante</v>
          </cell>
          <cell r="D5595" t="str">
            <v>hs</v>
          </cell>
          <cell r="E5595">
            <v>64</v>
          </cell>
          <cell r="F5595">
            <v>468.58057475324659</v>
          </cell>
          <cell r="G5595">
            <v>29989.156784207782</v>
          </cell>
          <cell r="H5595">
            <v>44044</v>
          </cell>
          <cell r="I5595">
            <v>2</v>
          </cell>
        </row>
        <row r="5596">
          <cell r="B5596" t="str">
            <v>I2075</v>
          </cell>
          <cell r="C5596" t="str">
            <v>Perfil L De 4" X 3/8" (14,63 Kg/Ml)</v>
          </cell>
          <cell r="D5596" t="str">
            <v>kg</v>
          </cell>
          <cell r="E5596">
            <v>368.50000000000006</v>
          </cell>
          <cell r="F5596">
            <v>87.73314225053079</v>
          </cell>
          <cell r="G5596">
            <v>32329.662919320603</v>
          </cell>
          <cell r="H5596">
            <v>44044</v>
          </cell>
          <cell r="I5596">
            <v>335</v>
          </cell>
        </row>
        <row r="5597">
          <cell r="B5597" t="str">
            <v>I1493</v>
          </cell>
          <cell r="C5597" t="str">
            <v>Hierro Procesado En Taller Y Pintado En Obra, Sin Colocar</v>
          </cell>
          <cell r="D5597" t="str">
            <v>kg</v>
          </cell>
          <cell r="E5597">
            <v>368.50000000000006</v>
          </cell>
          <cell r="F5597">
            <v>388.1</v>
          </cell>
          <cell r="G5597">
            <v>143014.85000000003</v>
          </cell>
          <cell r="H5597">
            <v>44062</v>
          </cell>
          <cell r="I5597">
            <v>83.75</v>
          </cell>
        </row>
        <row r="5599">
          <cell r="A5599" t="str">
            <v>T1918</v>
          </cell>
          <cell r="C5599" t="str">
            <v>3.2.3 - Pasarelas Escalonadas P/ Acceso A Pasarelas De Servicio</v>
          </cell>
          <cell r="D5599" t="str">
            <v>gl</v>
          </cell>
          <cell r="E5599">
            <v>8</v>
          </cell>
          <cell r="F5599" t="str">
            <v>días</v>
          </cell>
          <cell r="G5599">
            <v>1698677.4467487258</v>
          </cell>
          <cell r="H5599">
            <v>44044</v>
          </cell>
          <cell r="I5599" t="str">
            <v>LA PLATA</v>
          </cell>
        </row>
        <row r="5600">
          <cell r="B5600" t="str">
            <v>I1004</v>
          </cell>
          <cell r="C5600" t="str">
            <v>Oficial</v>
          </cell>
          <cell r="D5600" t="str">
            <v>hs</v>
          </cell>
          <cell r="E5600">
            <v>128</v>
          </cell>
          <cell r="F5600">
            <v>534.76377932467528</v>
          </cell>
          <cell r="G5600">
            <v>68449.763753558436</v>
          </cell>
          <cell r="H5600">
            <v>44044</v>
          </cell>
          <cell r="I5600">
            <v>2</v>
          </cell>
        </row>
        <row r="5601">
          <cell r="B5601" t="str">
            <v>I1005</v>
          </cell>
          <cell r="C5601" t="str">
            <v>Ayudante</v>
          </cell>
          <cell r="D5601" t="str">
            <v>hs</v>
          </cell>
          <cell r="E5601">
            <v>128</v>
          </cell>
          <cell r="F5601">
            <v>468.58057475324659</v>
          </cell>
          <cell r="G5601">
            <v>59978.313568415564</v>
          </cell>
          <cell r="H5601">
            <v>44044</v>
          </cell>
          <cell r="I5601">
            <v>2</v>
          </cell>
        </row>
        <row r="5602">
          <cell r="B5602" t="str">
            <v>I2075</v>
          </cell>
          <cell r="C5602" t="str">
            <v>Perfil L De 4" X 3/8" (14,63 Kg/Ml)</v>
          </cell>
          <cell r="D5602" t="str">
            <v>kg</v>
          </cell>
          <cell r="E5602">
            <v>3300.0000000000005</v>
          </cell>
          <cell r="F5602">
            <v>87.73314225053079</v>
          </cell>
          <cell r="G5602">
            <v>289519.36942675163</v>
          </cell>
          <cell r="H5602">
            <v>44044</v>
          </cell>
          <cell r="I5602">
            <v>3000</v>
          </cell>
        </row>
        <row r="5603">
          <cell r="B5603" t="str">
            <v>I1493</v>
          </cell>
          <cell r="C5603" t="str">
            <v>Hierro Procesado En Taller Y Pintado En Obra, Sin Colocar</v>
          </cell>
          <cell r="D5603" t="str">
            <v>kg</v>
          </cell>
          <cell r="E5603">
            <v>3300.0000000000005</v>
          </cell>
          <cell r="F5603">
            <v>388.1</v>
          </cell>
          <cell r="G5603">
            <v>1280730.0000000002</v>
          </cell>
          <cell r="H5603">
            <v>44062</v>
          </cell>
          <cell r="I5603">
            <v>375</v>
          </cell>
        </row>
        <row r="5605">
          <cell r="A5605" t="str">
            <v>T1919</v>
          </cell>
          <cell r="C5605" t="str">
            <v>3.3.1 - Perfiles "C" De 80X40X15X2.50Mm Para Apoyo Carpinterias</v>
          </cell>
          <cell r="D5605" t="str">
            <v>ml</v>
          </cell>
          <cell r="G5605">
            <v>1108.7913440779218</v>
          </cell>
          <cell r="H5605">
            <v>44044</v>
          </cell>
          <cell r="I5605" t="str">
            <v>LA PLATA</v>
          </cell>
        </row>
        <row r="5606">
          <cell r="B5606" t="str">
            <v>I1004</v>
          </cell>
          <cell r="C5606" t="str">
            <v>Oficial</v>
          </cell>
          <cell r="D5606" t="str">
            <v>hs</v>
          </cell>
          <cell r="E5606">
            <v>1</v>
          </cell>
          <cell r="F5606">
            <v>534.76377932467528</v>
          </cell>
          <cell r="G5606">
            <v>534.76377932467528</v>
          </cell>
          <cell r="H5606">
            <v>44044</v>
          </cell>
          <cell r="I5606">
            <v>1</v>
          </cell>
        </row>
        <row r="5607">
          <cell r="B5607" t="str">
            <v>I1005</v>
          </cell>
          <cell r="C5607" t="str">
            <v>Ayudante</v>
          </cell>
          <cell r="D5607" t="str">
            <v>hs</v>
          </cell>
          <cell r="E5607">
            <v>1</v>
          </cell>
          <cell r="F5607">
            <v>468.58057475324659</v>
          </cell>
          <cell r="G5607">
            <v>468.58057475324659</v>
          </cell>
          <cell r="H5607">
            <v>44044</v>
          </cell>
          <cell r="I5607">
            <v>1</v>
          </cell>
        </row>
        <row r="5608">
          <cell r="B5608" t="str">
            <v>I2081</v>
          </cell>
          <cell r="C5608" t="str">
            <v>Perfil L De 3" X 3/8"  X 6 Mts ( 10,71 Kg/Ml)</v>
          </cell>
          <cell r="D5608" t="str">
            <v>ml</v>
          </cell>
          <cell r="E5608">
            <v>1.1000000000000001</v>
          </cell>
          <cell r="F5608">
            <v>95.860900000000001</v>
          </cell>
          <cell r="G5608">
            <v>105.44699000000001</v>
          </cell>
          <cell r="H5608">
            <v>44044</v>
          </cell>
        </row>
        <row r="5610">
          <cell r="A5610" t="str">
            <v>T1920</v>
          </cell>
          <cell r="C5610" t="str">
            <v>3.3.2  Carpinterías De Aluminio De 1.70 X 0.60 Con Vidrio Laminado 4+4Mm+Pvb</v>
          </cell>
          <cell r="D5610" t="str">
            <v>m2</v>
          </cell>
          <cell r="G5610">
            <v>15524.947854077922</v>
          </cell>
          <cell r="H5610">
            <v>44004.502523148149</v>
          </cell>
          <cell r="I5610" t="str">
            <v>LA PLATA</v>
          </cell>
        </row>
        <row r="5611">
          <cell r="B5611" t="str">
            <v>I1004</v>
          </cell>
          <cell r="C5611" t="str">
            <v>Oficial</v>
          </cell>
          <cell r="D5611" t="str">
            <v>hs</v>
          </cell>
          <cell r="E5611">
            <v>1</v>
          </cell>
          <cell r="F5611">
            <v>534.76377932467528</v>
          </cell>
          <cell r="G5611">
            <v>534.76377932467528</v>
          </cell>
          <cell r="H5611">
            <v>44044</v>
          </cell>
          <cell r="I5611">
            <v>1</v>
          </cell>
        </row>
        <row r="5612">
          <cell r="B5612" t="str">
            <v>I1005</v>
          </cell>
          <cell r="C5612" t="str">
            <v>Ayudante</v>
          </cell>
          <cell r="D5612" t="str">
            <v>hs</v>
          </cell>
          <cell r="E5612">
            <v>1</v>
          </cell>
          <cell r="F5612">
            <v>468.58057475324659</v>
          </cell>
          <cell r="G5612">
            <v>468.58057475324659</v>
          </cell>
          <cell r="H5612">
            <v>44044</v>
          </cell>
          <cell r="I5612">
            <v>1</v>
          </cell>
        </row>
        <row r="5613">
          <cell r="B5613" t="str">
            <v>I2076</v>
          </cell>
          <cell r="C5613" t="str">
            <v>Carpintería De Aluminio Con Vidrio 4+4</v>
          </cell>
          <cell r="D5613" t="str">
            <v>m2</v>
          </cell>
          <cell r="E5613">
            <v>1</v>
          </cell>
          <cell r="F5613">
            <v>13583.5</v>
          </cell>
          <cell r="G5613">
            <v>13583.5</v>
          </cell>
          <cell r="H5613">
            <v>44004.502523148149</v>
          </cell>
        </row>
        <row r="5614">
          <cell r="B5614" t="str">
            <v>I2077</v>
          </cell>
          <cell r="C5614" t="str">
            <v>Filtro Uv Para Vidrios</v>
          </cell>
          <cell r="D5614" t="str">
            <v>m2</v>
          </cell>
          <cell r="E5614">
            <v>1</v>
          </cell>
          <cell r="F5614">
            <v>938.10350000000005</v>
          </cell>
          <cell r="G5614">
            <v>938.10350000000005</v>
          </cell>
          <cell r="H5614">
            <v>44044</v>
          </cell>
        </row>
        <row r="5616">
          <cell r="A5616" t="str">
            <v>T1921</v>
          </cell>
          <cell r="C5616" t="str">
            <v>5.1.1 - Desobstrucción De Cañerías</v>
          </cell>
          <cell r="D5616" t="str">
            <v>gl</v>
          </cell>
          <cell r="E5616">
            <v>400</v>
          </cell>
          <cell r="F5616" t="str">
            <v>HS</v>
          </cell>
          <cell r="G5616">
            <v>200668.87081558438</v>
          </cell>
          <cell r="H5616">
            <v>44044</v>
          </cell>
          <cell r="I5616" t="str">
            <v>LA PLATA</v>
          </cell>
        </row>
        <row r="5617">
          <cell r="B5617" t="str">
            <v>I1004</v>
          </cell>
          <cell r="C5617" t="str">
            <v>Oficial</v>
          </cell>
          <cell r="D5617" t="str">
            <v>hs</v>
          </cell>
          <cell r="E5617">
            <v>200</v>
          </cell>
          <cell r="F5617">
            <v>534.76377932467528</v>
          </cell>
          <cell r="G5617">
            <v>106952.75586493505</v>
          </cell>
          <cell r="H5617">
            <v>44044</v>
          </cell>
          <cell r="I5617">
            <v>1</v>
          </cell>
        </row>
        <row r="5618">
          <cell r="B5618" t="str">
            <v>I1005</v>
          </cell>
          <cell r="C5618" t="str">
            <v>Ayudante</v>
          </cell>
          <cell r="D5618" t="str">
            <v>hs</v>
          </cell>
          <cell r="E5618">
            <v>200</v>
          </cell>
          <cell r="F5618">
            <v>468.58057475324659</v>
          </cell>
          <cell r="G5618">
            <v>93716.114950649324</v>
          </cell>
          <cell r="H5618">
            <v>44044</v>
          </cell>
          <cell r="I5618">
            <v>1</v>
          </cell>
        </row>
        <row r="5620">
          <cell r="A5620" t="str">
            <v>T1922</v>
          </cell>
          <cell r="C5620" t="str">
            <v>5.1.2 - Reparación De Canaletas Laterales Empotradas</v>
          </cell>
          <cell r="D5620" t="str">
            <v>gl</v>
          </cell>
          <cell r="G5620">
            <v>207189.01285818178</v>
          </cell>
          <cell r="H5620">
            <v>44044</v>
          </cell>
          <cell r="I5620" t="str">
            <v>LA PLATA</v>
          </cell>
        </row>
        <row r="5621">
          <cell r="B5621" t="str">
            <v>I1069</v>
          </cell>
          <cell r="C5621" t="str">
            <v>Oficial Sanitarista, Gasista</v>
          </cell>
          <cell r="D5621" t="str">
            <v>hs</v>
          </cell>
          <cell r="E5621">
            <v>120</v>
          </cell>
          <cell r="F5621">
            <v>792.42979906493497</v>
          </cell>
          <cell r="G5621">
            <v>95091.575887792191</v>
          </cell>
          <cell r="H5621">
            <v>44044</v>
          </cell>
        </row>
        <row r="5622">
          <cell r="B5622" t="str">
            <v>I1005</v>
          </cell>
          <cell r="C5622" t="str">
            <v>Ayudante</v>
          </cell>
          <cell r="D5622" t="str">
            <v>hs</v>
          </cell>
          <cell r="E5622">
            <v>120</v>
          </cell>
          <cell r="F5622">
            <v>468.58057475324659</v>
          </cell>
          <cell r="G5622">
            <v>56229.66897038959</v>
          </cell>
          <cell r="H5622">
            <v>44044</v>
          </cell>
        </row>
        <row r="5623">
          <cell r="B5623" t="str">
            <v>I1241</v>
          </cell>
          <cell r="C5623" t="str">
            <v>Embudo Vertical H.F. 100 Reja 20X20</v>
          </cell>
          <cell r="D5623" t="str">
            <v>u</v>
          </cell>
          <cell r="E5623">
            <v>40</v>
          </cell>
          <cell r="F5623">
            <v>1396.6941999999999</v>
          </cell>
          <cell r="G5623">
            <v>55867.767999999996</v>
          </cell>
          <cell r="H5623">
            <v>44044</v>
          </cell>
        </row>
        <row r="5625">
          <cell r="A5625" t="str">
            <v>T1923</v>
          </cell>
          <cell r="C5625" t="str">
            <v>5.1.3 - Rejas De Protección De Bajadas Puviales</v>
          </cell>
          <cell r="D5625" t="str">
            <v>u</v>
          </cell>
          <cell r="G5625">
            <v>62625.509665246762</v>
          </cell>
          <cell r="H5625">
            <v>44044</v>
          </cell>
          <cell r="I5625" t="str">
            <v>LA PLATA</v>
          </cell>
        </row>
        <row r="5626">
          <cell r="B5626" t="str">
            <v>I1004</v>
          </cell>
          <cell r="C5626" t="str">
            <v>Oficial</v>
          </cell>
          <cell r="D5626" t="str">
            <v>hs</v>
          </cell>
          <cell r="E5626">
            <v>16</v>
          </cell>
          <cell r="F5626">
            <v>534.76377932467528</v>
          </cell>
          <cell r="G5626">
            <v>8556.2204691948045</v>
          </cell>
          <cell r="H5626">
            <v>44044</v>
          </cell>
        </row>
        <row r="5627">
          <cell r="B5627" t="str">
            <v>I1005</v>
          </cell>
          <cell r="C5627" t="str">
            <v>Ayudante</v>
          </cell>
          <cell r="D5627" t="str">
            <v>hs</v>
          </cell>
          <cell r="E5627">
            <v>16</v>
          </cell>
          <cell r="F5627">
            <v>468.58057475324659</v>
          </cell>
          <cell r="G5627">
            <v>7497.2891960519455</v>
          </cell>
          <cell r="H5627">
            <v>44044</v>
          </cell>
        </row>
        <row r="5628">
          <cell r="B5628" t="str">
            <v>I2125</v>
          </cell>
          <cell r="C5628" t="str">
            <v>Reja De Protección De Bajadas (12 Kg/M2)</v>
          </cell>
          <cell r="D5628" t="str">
            <v>m2</v>
          </cell>
          <cell r="E5628">
            <v>10</v>
          </cell>
          <cell r="F5628">
            <v>4657.2000000000007</v>
          </cell>
          <cell r="G5628">
            <v>46572.000000000007</v>
          </cell>
          <cell r="H5628">
            <v>44062</v>
          </cell>
        </row>
        <row r="5630">
          <cell r="A5630" t="str">
            <v>T1924</v>
          </cell>
          <cell r="C5630" t="str">
            <v>5.1.4 - Nuevas Bajadas: Caño De Hierro Fundido Ø 6" Con Caños Cámara</v>
          </cell>
          <cell r="D5630" t="str">
            <v>u</v>
          </cell>
          <cell r="G5630">
            <v>62494.248971636363</v>
          </cell>
          <cell r="H5630">
            <v>44004.671840277777</v>
          </cell>
          <cell r="I5630" t="str">
            <v>LA PLATA</v>
          </cell>
        </row>
        <row r="5631">
          <cell r="B5631" t="str">
            <v>I1069</v>
          </cell>
          <cell r="C5631" t="str">
            <v>Oficial Sanitarista, Gasista</v>
          </cell>
          <cell r="D5631" t="str">
            <v>hs</v>
          </cell>
          <cell r="E5631">
            <v>24</v>
          </cell>
          <cell r="F5631">
            <v>792.42979906493497</v>
          </cell>
          <cell r="G5631">
            <v>19018.315177558441</v>
          </cell>
          <cell r="H5631">
            <v>44044</v>
          </cell>
        </row>
        <row r="5632">
          <cell r="B5632" t="str">
            <v>I1005</v>
          </cell>
          <cell r="C5632" t="str">
            <v>Ayudante</v>
          </cell>
          <cell r="D5632" t="str">
            <v>hs</v>
          </cell>
          <cell r="E5632">
            <v>24</v>
          </cell>
          <cell r="F5632">
            <v>468.58057475324659</v>
          </cell>
          <cell r="G5632">
            <v>11245.933794077919</v>
          </cell>
          <cell r="H5632">
            <v>44044</v>
          </cell>
        </row>
        <row r="5633">
          <cell r="B5633" t="str">
            <v>I2085</v>
          </cell>
          <cell r="C5633" t="str">
            <v>Caño Hf 6 " X 3 Mts</v>
          </cell>
          <cell r="D5633" t="str">
            <v>u</v>
          </cell>
          <cell r="E5633">
            <v>3</v>
          </cell>
          <cell r="F5633">
            <v>7410</v>
          </cell>
          <cell r="G5633">
            <v>22230</v>
          </cell>
          <cell r="H5633">
            <v>44004.671840277777</v>
          </cell>
        </row>
        <row r="5634">
          <cell r="B5634" t="str">
            <v>I2126</v>
          </cell>
          <cell r="C5634" t="str">
            <v>Caño Cámara Hf 6"</v>
          </cell>
          <cell r="D5634" t="str">
            <v>u</v>
          </cell>
          <cell r="E5634">
            <v>2</v>
          </cell>
          <cell r="F5634">
            <v>5000</v>
          </cell>
          <cell r="G5634">
            <v>10000</v>
          </cell>
          <cell r="H5634">
            <v>44026</v>
          </cell>
        </row>
        <row r="5636">
          <cell r="A5636" t="str">
            <v>T1925</v>
          </cell>
          <cell r="C5636" t="str">
            <v>5.1.5 - Ejecución De Desagüe Pluvial Horizontal Tipo Pead Sobre Andén Bajo</v>
          </cell>
          <cell r="D5636" t="str">
            <v>u</v>
          </cell>
          <cell r="G5636">
            <v>3155.3999476363629</v>
          </cell>
          <cell r="H5636">
            <v>44044</v>
          </cell>
          <cell r="I5636" t="str">
            <v>LA PLATA</v>
          </cell>
        </row>
        <row r="5637">
          <cell r="B5637" t="str">
            <v>I1069</v>
          </cell>
          <cell r="C5637" t="str">
            <v>Oficial Sanitarista, Gasista</v>
          </cell>
          <cell r="D5637" t="str">
            <v>hs</v>
          </cell>
          <cell r="E5637">
            <v>2</v>
          </cell>
          <cell r="F5637">
            <v>792.42979906493497</v>
          </cell>
          <cell r="G5637">
            <v>1584.8595981298699</v>
          </cell>
          <cell r="H5637">
            <v>44044</v>
          </cell>
        </row>
        <row r="5638">
          <cell r="B5638" t="str">
            <v>I1005</v>
          </cell>
          <cell r="C5638" t="str">
            <v>Ayudante</v>
          </cell>
          <cell r="D5638" t="str">
            <v>hs</v>
          </cell>
          <cell r="E5638">
            <v>2</v>
          </cell>
          <cell r="F5638">
            <v>468.58057475324659</v>
          </cell>
          <cell r="G5638">
            <v>937.16114950649319</v>
          </cell>
          <cell r="H5638">
            <v>44044</v>
          </cell>
        </row>
        <row r="5639">
          <cell r="B5639" t="str">
            <v>I2127</v>
          </cell>
          <cell r="C5639" t="str">
            <v>Tubo Pead 110 Mm X 6.6</v>
          </cell>
          <cell r="D5639" t="str">
            <v>ml</v>
          </cell>
          <cell r="E5639">
            <v>1.2</v>
          </cell>
          <cell r="F5639">
            <v>527.81600000000003</v>
          </cell>
          <cell r="G5639">
            <v>633.37919999999997</v>
          </cell>
          <cell r="H5639">
            <v>44062</v>
          </cell>
          <cell r="I5639" t="str">
            <v>20% accesorios</v>
          </cell>
        </row>
        <row r="5641">
          <cell r="A5641" t="str">
            <v>T1926</v>
          </cell>
          <cell r="C5641" t="str">
            <v xml:space="preserve">3.3.3 - Provisión Y Colocación De Cáncamos Sobre Tímpanos Para Permitir Lavado Con Silletas. </v>
          </cell>
          <cell r="D5641" t="str">
            <v>u</v>
          </cell>
          <cell r="G5641">
            <v>111881.42983262338</v>
          </cell>
          <cell r="H5641">
            <v>42948</v>
          </cell>
          <cell r="I5641" t="str">
            <v>LA PLATA</v>
          </cell>
        </row>
        <row r="5642">
          <cell r="B5642" t="str">
            <v>I1004</v>
          </cell>
          <cell r="C5642" t="str">
            <v>Oficial</v>
          </cell>
          <cell r="D5642" t="str">
            <v>hs</v>
          </cell>
          <cell r="E5642">
            <v>8</v>
          </cell>
          <cell r="F5642">
            <v>534.76377932467528</v>
          </cell>
          <cell r="G5642">
            <v>4278.1102345974023</v>
          </cell>
          <cell r="H5642">
            <v>44044</v>
          </cell>
        </row>
        <row r="5643">
          <cell r="B5643" t="str">
            <v>I1005</v>
          </cell>
          <cell r="C5643" t="str">
            <v>Ayudante</v>
          </cell>
          <cell r="D5643" t="str">
            <v>hs</v>
          </cell>
          <cell r="E5643">
            <v>8</v>
          </cell>
          <cell r="F5643">
            <v>468.58057475324659</v>
          </cell>
          <cell r="G5643">
            <v>3748.6445980259728</v>
          </cell>
          <cell r="H5643">
            <v>44044</v>
          </cell>
        </row>
        <row r="5644">
          <cell r="B5644" t="str">
            <v>I1206</v>
          </cell>
          <cell r="C5644" t="str">
            <v>Perfil L 2 X 1/8 (2,52 Kg/Ml)</v>
          </cell>
          <cell r="D5644" t="str">
            <v>kg</v>
          </cell>
          <cell r="E5644">
            <v>500</v>
          </cell>
          <cell r="F5644">
            <v>27.62</v>
          </cell>
          <cell r="G5644">
            <v>13810</v>
          </cell>
          <cell r="H5644">
            <v>42948</v>
          </cell>
        </row>
        <row r="5645">
          <cell r="B5645" t="str">
            <v>I1507</v>
          </cell>
          <cell r="C5645" t="str">
            <v>Fabricación De Estructuras Metálicas En Taller Pintado</v>
          </cell>
          <cell r="D5645" t="str">
            <v>kg</v>
          </cell>
          <cell r="E5645">
            <v>500</v>
          </cell>
          <cell r="F5645">
            <v>169.79375000000002</v>
          </cell>
          <cell r="G5645">
            <v>84896.875000000015</v>
          </cell>
          <cell r="H5645">
            <v>44062</v>
          </cell>
        </row>
        <row r="5646">
          <cell r="B5646" t="str">
            <v>I1313</v>
          </cell>
          <cell r="C5646" t="str">
            <v>Camion Con Hidrogrua</v>
          </cell>
          <cell r="D5646" t="str">
            <v>hs</v>
          </cell>
          <cell r="E5646">
            <v>2</v>
          </cell>
          <cell r="F5646">
            <v>2375.9</v>
          </cell>
          <cell r="G5646">
            <v>4751.8</v>
          </cell>
          <cell r="H5646">
            <v>44062</v>
          </cell>
        </row>
        <row r="5647">
          <cell r="B5647" t="str">
            <v>I1263</v>
          </cell>
          <cell r="C5647" t="str">
            <v>Esmalte Sintetico Sobre Metal, Materiales</v>
          </cell>
          <cell r="D5647" t="str">
            <v>m2</v>
          </cell>
          <cell r="E5647">
            <v>2</v>
          </cell>
          <cell r="F5647">
            <v>198</v>
          </cell>
          <cell r="G5647">
            <v>396</v>
          </cell>
          <cell r="H5647">
            <v>42948</v>
          </cell>
        </row>
        <row r="5649">
          <cell r="A5649" t="str">
            <v>T1927</v>
          </cell>
          <cell r="C5649" t="str">
            <v>3.3.4 - Provisión Y Colocación De Zinguería Perimetral De Cierre- Chapa Galvanizada Calibre 18 (Desarrollo??????????)</v>
          </cell>
          <cell r="D5649" t="str">
            <v>ml</v>
          </cell>
          <cell r="G5649">
            <v>0</v>
          </cell>
          <cell r="H5649">
            <v>44044</v>
          </cell>
          <cell r="I5649" t="str">
            <v>LA PLATA</v>
          </cell>
        </row>
        <row r="5650">
          <cell r="B5650" t="str">
            <v>I1004</v>
          </cell>
          <cell r="C5650" t="str">
            <v>Oficial</v>
          </cell>
          <cell r="D5650" t="str">
            <v>hs</v>
          </cell>
          <cell r="E5650">
            <v>0</v>
          </cell>
          <cell r="F5650">
            <v>534.76377932467528</v>
          </cell>
          <cell r="G5650">
            <v>0</v>
          </cell>
          <cell r="H5650">
            <v>44044</v>
          </cell>
        </row>
        <row r="5651">
          <cell r="B5651" t="str">
            <v>I1005</v>
          </cell>
          <cell r="C5651" t="str">
            <v>Ayudante</v>
          </cell>
          <cell r="D5651" t="str">
            <v>hs</v>
          </cell>
          <cell r="E5651">
            <v>0</v>
          </cell>
          <cell r="F5651">
            <v>468.58057475324659</v>
          </cell>
          <cell r="G5651">
            <v>0</v>
          </cell>
          <cell r="H5651">
            <v>44044</v>
          </cell>
        </row>
        <row r="5653">
          <cell r="A5653" t="str">
            <v>T1928</v>
          </cell>
          <cell r="C5653" t="str">
            <v>5.1.6 - Dren Entre Vías 4 Y 7 Y El Borde De Andén ???????????</v>
          </cell>
          <cell r="D5653" t="str">
            <v>u</v>
          </cell>
          <cell r="G5653">
            <v>0</v>
          </cell>
          <cell r="H5653">
            <v>44044</v>
          </cell>
          <cell r="I5653" t="str">
            <v>LA PLATA</v>
          </cell>
        </row>
        <row r="5654">
          <cell r="B5654" t="str">
            <v>I1004</v>
          </cell>
          <cell r="C5654" t="str">
            <v>Oficial</v>
          </cell>
          <cell r="D5654" t="str">
            <v>hs</v>
          </cell>
          <cell r="E5654">
            <v>0</v>
          </cell>
          <cell r="F5654">
            <v>534.76377932467528</v>
          </cell>
          <cell r="G5654">
            <v>0</v>
          </cell>
          <cell r="H5654">
            <v>44044</v>
          </cell>
        </row>
        <row r="5655">
          <cell r="B5655" t="str">
            <v>I1005</v>
          </cell>
          <cell r="C5655" t="str">
            <v>Ayudante</v>
          </cell>
          <cell r="D5655" t="str">
            <v>hs</v>
          </cell>
          <cell r="E5655">
            <v>0</v>
          </cell>
          <cell r="F5655">
            <v>468.58057475324659</v>
          </cell>
          <cell r="G5655">
            <v>0</v>
          </cell>
          <cell r="H5655">
            <v>44044</v>
          </cell>
        </row>
        <row r="5657">
          <cell r="A5657" t="str">
            <v>T1929</v>
          </cell>
          <cell r="C5657" t="str">
            <v>5.1.7 - Tapas De Rejillas (Medidas ???????????)</v>
          </cell>
          <cell r="D5657" t="str">
            <v>u</v>
          </cell>
          <cell r="G5657">
            <v>1837.6297896623378</v>
          </cell>
          <cell r="H5657">
            <v>44044</v>
          </cell>
          <cell r="I5657" t="str">
            <v>LA PLATA</v>
          </cell>
        </row>
        <row r="5658">
          <cell r="B5658" t="str">
            <v>I1004</v>
          </cell>
          <cell r="C5658" t="str">
            <v>Oficial</v>
          </cell>
          <cell r="D5658" t="str">
            <v>hs</v>
          </cell>
          <cell r="E5658">
            <v>0.5</v>
          </cell>
          <cell r="F5658">
            <v>534.76377932467528</v>
          </cell>
          <cell r="G5658">
            <v>267.38188966233764</v>
          </cell>
          <cell r="H5658">
            <v>44044</v>
          </cell>
        </row>
        <row r="5659">
          <cell r="B5659" t="str">
            <v>I2086</v>
          </cell>
          <cell r="C5659" t="str">
            <v>Tapa De Rejilla De 20X20 Acero Inoxidable</v>
          </cell>
          <cell r="D5659" t="str">
            <v>u</v>
          </cell>
          <cell r="E5659">
            <v>1</v>
          </cell>
          <cell r="F5659">
            <v>1570.2479000000001</v>
          </cell>
          <cell r="G5659">
            <v>1570.2479000000001</v>
          </cell>
          <cell r="H5659">
            <v>44044</v>
          </cell>
        </row>
        <row r="5661">
          <cell r="A5661" t="str">
            <v>T1930</v>
          </cell>
          <cell r="C5661" t="str">
            <v>5.1.8 - Desborde Del Lavado De Andenes. (Que Es????????????)</v>
          </cell>
          <cell r="D5661" t="str">
            <v>m</v>
          </cell>
          <cell r="E5661" t="str">
            <v>110 ml / día</v>
          </cell>
          <cell r="G5661">
            <v>72.970498478394319</v>
          </cell>
          <cell r="H5661">
            <v>44044</v>
          </cell>
          <cell r="I5661" t="str">
            <v>LA PLATA</v>
          </cell>
        </row>
        <row r="5662">
          <cell r="B5662" t="str">
            <v>I1004</v>
          </cell>
          <cell r="C5662" t="str">
            <v>Oficial</v>
          </cell>
          <cell r="D5662" t="str">
            <v>hs</v>
          </cell>
          <cell r="E5662">
            <v>7.2727272727272724E-2</v>
          </cell>
          <cell r="F5662">
            <v>534.76377932467528</v>
          </cell>
          <cell r="G5662">
            <v>38.891911223612745</v>
          </cell>
          <cell r="H5662">
            <v>44044</v>
          </cell>
          <cell r="I5662" t="str">
            <v>1 Oficial</v>
          </cell>
        </row>
        <row r="5663">
          <cell r="B5663" t="str">
            <v>I1005</v>
          </cell>
          <cell r="C5663" t="str">
            <v>Ayudante</v>
          </cell>
          <cell r="D5663" t="str">
            <v>hs</v>
          </cell>
          <cell r="E5663">
            <v>7.2727272727272724E-2</v>
          </cell>
          <cell r="F5663">
            <v>468.58057475324659</v>
          </cell>
          <cell r="G5663">
            <v>34.078587254781567</v>
          </cell>
          <cell r="H5663">
            <v>44044</v>
          </cell>
          <cell r="I5663" t="str">
            <v>1 Ayudante</v>
          </cell>
        </row>
        <row r="5665">
          <cell r="A5665" t="str">
            <v>T1931</v>
          </cell>
          <cell r="C5665" t="str">
            <v>5.1.9 - Pileta De Piso 20X20Cm Con Rejilla Metálica Atornillarle En Andén Alto Nº 7 Y Conexión A Desagües Pluviales Existentes En El Bajo Andén</v>
          </cell>
          <cell r="D5665" t="str">
            <v>u</v>
          </cell>
          <cell r="G5665">
            <v>1584.336054077922</v>
          </cell>
          <cell r="H5665">
            <v>44044</v>
          </cell>
          <cell r="I5665" t="str">
            <v>LA PLATA</v>
          </cell>
        </row>
        <row r="5666">
          <cell r="B5666" t="str">
            <v>I1004</v>
          </cell>
          <cell r="C5666" t="str">
            <v>Oficial</v>
          </cell>
          <cell r="D5666" t="str">
            <v>hs</v>
          </cell>
          <cell r="E5666">
            <v>1</v>
          </cell>
          <cell r="F5666">
            <v>534.76377932467528</v>
          </cell>
          <cell r="G5666">
            <v>534.76377932467528</v>
          </cell>
          <cell r="H5666">
            <v>44044</v>
          </cell>
        </row>
        <row r="5667">
          <cell r="B5667" t="str">
            <v>I1005</v>
          </cell>
          <cell r="C5667" t="str">
            <v>Ayudante</v>
          </cell>
          <cell r="D5667" t="str">
            <v>hs</v>
          </cell>
          <cell r="E5667">
            <v>1</v>
          </cell>
          <cell r="F5667">
            <v>468.58057475324659</v>
          </cell>
          <cell r="G5667">
            <v>468.58057475324659</v>
          </cell>
          <cell r="H5667">
            <v>44044</v>
          </cell>
        </row>
        <row r="5668">
          <cell r="B5668" t="str">
            <v>I1532</v>
          </cell>
          <cell r="C5668" t="str">
            <v>Pileta De Patio 20X20</v>
          </cell>
          <cell r="D5668" t="str">
            <v>u</v>
          </cell>
          <cell r="E5668">
            <v>1</v>
          </cell>
          <cell r="F5668">
            <v>580.99170000000004</v>
          </cell>
          <cell r="G5668">
            <v>580.99170000000004</v>
          </cell>
          <cell r="H5668">
            <v>44044</v>
          </cell>
        </row>
        <row r="5670">
          <cell r="A5670" t="str">
            <v>T1932</v>
          </cell>
          <cell r="C5670" t="str">
            <v>5.2.1 - Cañería Para El Lavado De La Cubierta, Caño Hierro Galvanizado ∅ 1½" (38.10 Mm)</v>
          </cell>
          <cell r="D5670" t="str">
            <v>ml</v>
          </cell>
          <cell r="E5670">
            <v>8</v>
          </cell>
          <cell r="G5670">
            <v>2134.5899128806814</v>
          </cell>
          <cell r="H5670">
            <v>44044</v>
          </cell>
          <cell r="I5670" t="str">
            <v>LA PLATA</v>
          </cell>
        </row>
        <row r="5671">
          <cell r="B5671" t="str">
            <v>I1069</v>
          </cell>
          <cell r="C5671" t="str">
            <v>Oficial Sanitarista, Gasista</v>
          </cell>
          <cell r="D5671" t="str">
            <v>hs</v>
          </cell>
          <cell r="E5671">
            <v>1</v>
          </cell>
          <cell r="F5671">
            <v>792.42979906493497</v>
          </cell>
          <cell r="G5671">
            <v>792.42979906493497</v>
          </cell>
          <cell r="H5671">
            <v>44044</v>
          </cell>
          <cell r="I5671">
            <v>1</v>
          </cell>
        </row>
        <row r="5672">
          <cell r="B5672" t="str">
            <v>I1005</v>
          </cell>
          <cell r="C5672" t="str">
            <v>Ayudante</v>
          </cell>
          <cell r="D5672" t="str">
            <v>hs</v>
          </cell>
          <cell r="E5672">
            <v>1</v>
          </cell>
          <cell r="F5672">
            <v>468.58057475324659</v>
          </cell>
          <cell r="G5672">
            <v>468.58057475324659</v>
          </cell>
          <cell r="H5672">
            <v>44044</v>
          </cell>
          <cell r="I5672">
            <v>1</v>
          </cell>
        </row>
        <row r="5673">
          <cell r="B5673" t="str">
            <v>I2051</v>
          </cell>
          <cell r="C5673" t="str">
            <v>Caño De Hierro Galvanizado Roscado 1 1/2" X 6,4 Mts</v>
          </cell>
          <cell r="D5673" t="str">
            <v>ml</v>
          </cell>
          <cell r="E5673">
            <v>1.5</v>
          </cell>
          <cell r="F5673">
            <v>582.38635937499998</v>
          </cell>
          <cell r="G5673">
            <v>873.57953906249998</v>
          </cell>
          <cell r="H5673">
            <v>44044</v>
          </cell>
          <cell r="I5673" t="str">
            <v>50% de accesorios</v>
          </cell>
        </row>
        <row r="5675">
          <cell r="A5675" t="str">
            <v>T1934</v>
          </cell>
          <cell r="C5675" t="str">
            <v>5.2.3 - Tanque Cisterna Para Lavado De Cubierta - Tanque Acero Inoxidable 3000 Lts. S/Cálculo</v>
          </cell>
          <cell r="D5675" t="str">
            <v xml:space="preserve">gl </v>
          </cell>
          <cell r="G5675">
            <v>73704.347588675329</v>
          </cell>
          <cell r="H5675">
            <v>44044</v>
          </cell>
          <cell r="I5675" t="str">
            <v>LA PLATA</v>
          </cell>
        </row>
        <row r="5676">
          <cell r="B5676" t="str">
            <v>I1069</v>
          </cell>
          <cell r="C5676" t="str">
            <v>Oficial Sanitarista, Gasista</v>
          </cell>
          <cell r="D5676" t="str">
            <v>hs</v>
          </cell>
          <cell r="E5676">
            <v>8</v>
          </cell>
          <cell r="F5676">
            <v>792.42979906493497</v>
          </cell>
          <cell r="G5676">
            <v>6339.4383925194797</v>
          </cell>
          <cell r="H5676">
            <v>44044</v>
          </cell>
        </row>
        <row r="5677">
          <cell r="B5677" t="str">
            <v>I1005</v>
          </cell>
          <cell r="C5677" t="str">
            <v>Ayudante</v>
          </cell>
          <cell r="D5677" t="str">
            <v>hs</v>
          </cell>
          <cell r="E5677">
            <v>8</v>
          </cell>
          <cell r="F5677">
            <v>468.58057475324659</v>
          </cell>
          <cell r="G5677">
            <v>3748.6445980259728</v>
          </cell>
          <cell r="H5677">
            <v>44044</v>
          </cell>
        </row>
        <row r="5678">
          <cell r="B5678" t="str">
            <v>I2087</v>
          </cell>
          <cell r="C5678" t="str">
            <v>Tanque De Acero Inoxidable De 3000 Litros</v>
          </cell>
          <cell r="D5678" t="str">
            <v>u</v>
          </cell>
          <cell r="E5678">
            <v>1</v>
          </cell>
          <cell r="F5678">
            <v>61644.628100000002</v>
          </cell>
          <cell r="G5678">
            <v>61644.628100000002</v>
          </cell>
          <cell r="H5678">
            <v>44044</v>
          </cell>
        </row>
        <row r="5679">
          <cell r="B5679" t="str">
            <v>I1551</v>
          </cell>
          <cell r="C5679" t="str">
            <v>Flotante Mecánico De Tanque</v>
          </cell>
          <cell r="D5679" t="str">
            <v>u</v>
          </cell>
          <cell r="E5679">
            <v>1</v>
          </cell>
          <cell r="F5679">
            <v>386.77690000000001</v>
          </cell>
          <cell r="G5679">
            <v>386.77690000000001</v>
          </cell>
          <cell r="H5679">
            <v>44044</v>
          </cell>
        </row>
        <row r="5680">
          <cell r="B5680" t="str">
            <v>I1936</v>
          </cell>
          <cell r="C5680" t="str">
            <v>Oficial Electricista</v>
          </cell>
          <cell r="D5680" t="str">
            <v>hs</v>
          </cell>
          <cell r="E5680">
            <v>2</v>
          </cell>
          <cell r="F5680">
            <v>792.42979906493497</v>
          </cell>
          <cell r="G5680">
            <v>1584.8595981298699</v>
          </cell>
          <cell r="H5680">
            <v>44044</v>
          </cell>
        </row>
        <row r="5682">
          <cell r="A5682" t="str">
            <v>T1935</v>
          </cell>
          <cell r="C5682" t="str">
            <v>5.2.4 - Bomba Presurizadora Para Sistema De Lavado De Cubierta S/Cálculo</v>
          </cell>
          <cell r="D5682" t="str">
            <v xml:space="preserve">u </v>
          </cell>
          <cell r="G5682">
            <v>99942.910707980613</v>
          </cell>
          <cell r="H5682">
            <v>44044</v>
          </cell>
          <cell r="I5682" t="str">
            <v>LA PLATA</v>
          </cell>
        </row>
        <row r="5683">
          <cell r="B5683" t="str">
            <v>I1069</v>
          </cell>
          <cell r="C5683" t="str">
            <v>Oficial Sanitarista, Gasista</v>
          </cell>
          <cell r="D5683" t="str">
            <v>hs</v>
          </cell>
          <cell r="E5683">
            <v>8</v>
          </cell>
          <cell r="F5683">
            <v>792.42979906493497</v>
          </cell>
          <cell r="G5683">
            <v>6339.4383925194797</v>
          </cell>
          <cell r="H5683">
            <v>44044</v>
          </cell>
        </row>
        <row r="5684">
          <cell r="B5684" t="str">
            <v>I1005</v>
          </cell>
          <cell r="C5684" t="str">
            <v>Ayudante</v>
          </cell>
          <cell r="D5684" t="str">
            <v>hs</v>
          </cell>
          <cell r="E5684">
            <v>8</v>
          </cell>
          <cell r="F5684">
            <v>468.58057475324659</v>
          </cell>
          <cell r="G5684">
            <v>3748.6445980259728</v>
          </cell>
          <cell r="H5684">
            <v>44044</v>
          </cell>
        </row>
        <row r="5685">
          <cell r="B5685" t="str">
            <v>I2088</v>
          </cell>
          <cell r="C5685" t="str">
            <v>Bomba Pedrollo 3 Hp</v>
          </cell>
          <cell r="D5685" t="str">
            <v>u</v>
          </cell>
          <cell r="E5685">
            <v>2</v>
          </cell>
          <cell r="F5685">
            <v>37458.6777</v>
          </cell>
          <cell r="G5685">
            <v>74917.3554</v>
          </cell>
          <cell r="H5685">
            <v>44044</v>
          </cell>
          <cell r="I5685" t="str">
            <v>puse cualquier bomba, indefinido</v>
          </cell>
        </row>
        <row r="5686">
          <cell r="B5686" t="str">
            <v>T1036</v>
          </cell>
          <cell r="C5686" t="str">
            <v>Platea De Hormigon Armado</v>
          </cell>
          <cell r="D5686" t="str">
            <v>m3</v>
          </cell>
          <cell r="E5686">
            <v>0.2</v>
          </cell>
          <cell r="F5686">
            <v>30703.891087175754</v>
          </cell>
          <cell r="G5686">
            <v>6140.7782174351514</v>
          </cell>
          <cell r="H5686">
            <v>44044</v>
          </cell>
        </row>
        <row r="5687">
          <cell r="B5687" t="str">
            <v>I2089</v>
          </cell>
          <cell r="C5687" t="str">
            <v>Presostato Hasta 4 Kg/Cm2</v>
          </cell>
          <cell r="D5687" t="str">
            <v>u</v>
          </cell>
          <cell r="E5687">
            <v>2</v>
          </cell>
          <cell r="F5687">
            <v>4214.8760000000002</v>
          </cell>
          <cell r="G5687">
            <v>8429.7520000000004</v>
          </cell>
          <cell r="H5687">
            <v>44044</v>
          </cell>
        </row>
        <row r="5688">
          <cell r="B5688" t="str">
            <v>I2090</v>
          </cell>
          <cell r="C5688" t="str">
            <v>Manómetro Hasta 4 Kg/Cm2</v>
          </cell>
          <cell r="D5688" t="str">
            <v>u</v>
          </cell>
          <cell r="E5688">
            <v>1</v>
          </cell>
          <cell r="F5688">
            <v>366.94209999999998</v>
          </cell>
          <cell r="G5688">
            <v>366.94209999999998</v>
          </cell>
          <cell r="H5688">
            <v>44044</v>
          </cell>
        </row>
        <row r="5690">
          <cell r="A5690" t="str">
            <v>T1936</v>
          </cell>
          <cell r="C5690" t="str">
            <v>6.1.1 - Vidrio Laminado De Seguridad</v>
          </cell>
          <cell r="D5690" t="str">
            <v>m2</v>
          </cell>
          <cell r="G5690">
            <v>8684.4517163116871</v>
          </cell>
          <cell r="H5690">
            <v>44044</v>
          </cell>
          <cell r="I5690" t="str">
            <v>LA PLATA</v>
          </cell>
        </row>
        <row r="5691">
          <cell r="B5691" t="str">
            <v>I1004</v>
          </cell>
          <cell r="C5691" t="str">
            <v>Oficial</v>
          </cell>
          <cell r="D5691" t="str">
            <v>hs</v>
          </cell>
          <cell r="E5691">
            <v>4</v>
          </cell>
          <cell r="F5691">
            <v>534.76377932467528</v>
          </cell>
          <cell r="G5691">
            <v>2139.0551172987011</v>
          </cell>
          <cell r="H5691">
            <v>44044</v>
          </cell>
        </row>
        <row r="5692">
          <cell r="B5692" t="str">
            <v>I1005</v>
          </cell>
          <cell r="C5692" t="str">
            <v>Ayudante</v>
          </cell>
          <cell r="D5692" t="str">
            <v>hs</v>
          </cell>
          <cell r="E5692">
            <v>4</v>
          </cell>
          <cell r="F5692">
            <v>468.58057475324659</v>
          </cell>
          <cell r="G5692">
            <v>1874.3222990129864</v>
          </cell>
          <cell r="H5692">
            <v>44044</v>
          </cell>
        </row>
        <row r="5693">
          <cell r="B5693" t="str">
            <v>I2091</v>
          </cell>
          <cell r="C5693" t="str">
            <v>Vidrio Laminado Blindex 4+4Mm Inc. Pvb 0.76Mm</v>
          </cell>
          <cell r="D5693" t="str">
            <v>m2</v>
          </cell>
          <cell r="E5693">
            <v>1</v>
          </cell>
          <cell r="F5693">
            <v>4291.7354999999998</v>
          </cell>
          <cell r="G5693">
            <v>4291.7354999999998</v>
          </cell>
          <cell r="H5693">
            <v>44044</v>
          </cell>
          <cell r="I5693" t="str">
            <v>falta precio real</v>
          </cell>
        </row>
        <row r="5694">
          <cell r="B5694" t="str">
            <v>I2123</v>
          </cell>
          <cell r="C5694" t="str">
            <v>Sellador Sikasil E300 X 300 Cc</v>
          </cell>
          <cell r="D5694" t="str">
            <v>u</v>
          </cell>
          <cell r="E5694">
            <v>1</v>
          </cell>
          <cell r="F5694">
            <v>379.33879999999999</v>
          </cell>
          <cell r="G5694">
            <v>379.33879999999999</v>
          </cell>
          <cell r="H5694">
            <v>44044</v>
          </cell>
        </row>
        <row r="5696">
          <cell r="A5696" t="str">
            <v>T1937</v>
          </cell>
          <cell r="C5696" t="str">
            <v>Sueldos Personal De Obra (Parametrico)</v>
          </cell>
          <cell r="D5696" t="str">
            <v>gl</v>
          </cell>
          <cell r="E5696">
            <v>12</v>
          </cell>
          <cell r="F5696" t="str">
            <v>meses</v>
          </cell>
          <cell r="G5696">
            <v>6752940</v>
          </cell>
          <cell r="H5696">
            <v>44062</v>
          </cell>
          <cell r="I5696" t="str">
            <v>GASTOS GENERALES</v>
          </cell>
        </row>
        <row r="5697">
          <cell r="B5697" t="str">
            <v>I1409</v>
          </cell>
          <cell r="C5697" t="str">
            <v>Jefe De Obra</v>
          </cell>
          <cell r="D5697" t="str">
            <v>mes</v>
          </cell>
          <cell r="E5697">
            <v>12</v>
          </cell>
          <cell r="F5697">
            <v>155240</v>
          </cell>
          <cell r="G5697">
            <v>1862880</v>
          </cell>
          <cell r="H5697">
            <v>44062</v>
          </cell>
          <cell r="I5697">
            <v>1</v>
          </cell>
        </row>
        <row r="5698">
          <cell r="B5698" t="str">
            <v>I2093</v>
          </cell>
          <cell r="C5698" t="str">
            <v>Capataz</v>
          </cell>
          <cell r="D5698" t="str">
            <v>mes</v>
          </cell>
          <cell r="E5698">
            <v>12</v>
          </cell>
          <cell r="F5698">
            <v>170764</v>
          </cell>
          <cell r="G5698">
            <v>2049168</v>
          </cell>
          <cell r="H5698">
            <v>44062</v>
          </cell>
          <cell r="I5698">
            <v>1</v>
          </cell>
        </row>
        <row r="5699">
          <cell r="B5699" t="str">
            <v>I2094</v>
          </cell>
          <cell r="C5699" t="str">
            <v>Administrativo De Obra</v>
          </cell>
          <cell r="D5699" t="str">
            <v>mes</v>
          </cell>
          <cell r="E5699">
            <v>12</v>
          </cell>
          <cell r="F5699">
            <v>69858</v>
          </cell>
          <cell r="G5699">
            <v>838296</v>
          </cell>
          <cell r="H5699">
            <v>44062</v>
          </cell>
          <cell r="I5699">
            <v>1</v>
          </cell>
        </row>
        <row r="5700">
          <cell r="B5700" t="str">
            <v>I2095</v>
          </cell>
          <cell r="C5700" t="str">
            <v>Técnico Mmo</v>
          </cell>
          <cell r="D5700" t="str">
            <v>mes</v>
          </cell>
          <cell r="E5700">
            <v>12</v>
          </cell>
          <cell r="F5700">
            <v>73739</v>
          </cell>
          <cell r="G5700">
            <v>884868</v>
          </cell>
          <cell r="H5700">
            <v>44062</v>
          </cell>
          <cell r="I5700">
            <v>1</v>
          </cell>
        </row>
        <row r="5701">
          <cell r="B5701" t="str">
            <v>I2096</v>
          </cell>
          <cell r="C5701" t="str">
            <v>Arquitecto Jr.</v>
          </cell>
          <cell r="D5701" t="str">
            <v>mes</v>
          </cell>
          <cell r="E5701">
            <v>12</v>
          </cell>
          <cell r="F5701">
            <v>93144</v>
          </cell>
          <cell r="G5701">
            <v>1117728</v>
          </cell>
          <cell r="H5701">
            <v>44062</v>
          </cell>
          <cell r="I5701">
            <v>1</v>
          </cell>
        </row>
        <row r="5703">
          <cell r="A5703" t="str">
            <v>T1938</v>
          </cell>
          <cell r="C5703" t="str">
            <v>Servicios Para La Dirección De Obra</v>
          </cell>
          <cell r="D5703" t="str">
            <v>gl</v>
          </cell>
          <cell r="E5703">
            <v>12</v>
          </cell>
          <cell r="F5703" t="str">
            <v>meses</v>
          </cell>
          <cell r="G5703">
            <v>1816240.9454705762</v>
          </cell>
          <cell r="H5703">
            <v>44009.838460648149</v>
          </cell>
          <cell r="I5703" t="str">
            <v>GASTOS GENERALES</v>
          </cell>
        </row>
        <row r="5704">
          <cell r="B5704" t="str">
            <v>I1607</v>
          </cell>
          <cell r="C5704" t="str">
            <v>Alquiler Habitáculo Móvil Ecosan - Modulo Oficina</v>
          </cell>
          <cell r="D5704" t="str">
            <v>mes</v>
          </cell>
          <cell r="E5704">
            <v>12</v>
          </cell>
          <cell r="F5704">
            <v>15524</v>
          </cell>
          <cell r="G5704">
            <v>186288</v>
          </cell>
          <cell r="H5704">
            <v>44062</v>
          </cell>
          <cell r="I5704">
            <v>1</v>
          </cell>
        </row>
        <row r="5705">
          <cell r="B5705" t="str">
            <v>I1405</v>
          </cell>
          <cell r="C5705" t="str">
            <v xml:space="preserve">Alquiler Baño Quimico Con Limpieza </v>
          </cell>
          <cell r="D5705" t="str">
            <v>mes</v>
          </cell>
          <cell r="E5705">
            <v>12</v>
          </cell>
          <cell r="F5705">
            <v>2200</v>
          </cell>
          <cell r="G5705">
            <v>26400</v>
          </cell>
          <cell r="H5705">
            <v>44044</v>
          </cell>
          <cell r="I5705">
            <v>1</v>
          </cell>
        </row>
        <row r="5706">
          <cell r="B5706" t="str">
            <v>I1406</v>
          </cell>
          <cell r="C5706" t="str">
            <v>Transporte De Baño Químico</v>
          </cell>
          <cell r="D5706" t="str">
            <v>u</v>
          </cell>
          <cell r="E5706">
            <v>2</v>
          </cell>
          <cell r="F5706">
            <v>1846.1538461538462</v>
          </cell>
          <cell r="G5706">
            <v>3692.3076923076924</v>
          </cell>
          <cell r="H5706">
            <v>44044</v>
          </cell>
        </row>
        <row r="5707">
          <cell r="B5707" t="str">
            <v>I2105</v>
          </cell>
          <cell r="C5707" t="str">
            <v>Flete Oficina Móvil</v>
          </cell>
          <cell r="D5707" t="str">
            <v>u</v>
          </cell>
          <cell r="E5707">
            <v>2</v>
          </cell>
          <cell r="F5707">
            <v>19405</v>
          </cell>
          <cell r="G5707">
            <v>38810</v>
          </cell>
          <cell r="H5707">
            <v>44062</v>
          </cell>
        </row>
        <row r="5708">
          <cell r="B5708" t="str">
            <v>I2097</v>
          </cell>
          <cell r="C5708" t="str">
            <v>Escritorio Para Oficina Móvil</v>
          </cell>
          <cell r="D5708" t="str">
            <v>u</v>
          </cell>
          <cell r="E5708">
            <v>1</v>
          </cell>
          <cell r="F5708">
            <v>3480.8182000000002</v>
          </cell>
          <cell r="G5708">
            <v>3480.8182000000002</v>
          </cell>
          <cell r="H5708">
            <v>44044</v>
          </cell>
          <cell r="I5708">
            <v>2</v>
          </cell>
        </row>
        <row r="5709">
          <cell r="B5709" t="str">
            <v>I2098</v>
          </cell>
          <cell r="C5709" t="str">
            <v>Silla Plástica Para Oficina Móvil</v>
          </cell>
          <cell r="D5709" t="str">
            <v>u</v>
          </cell>
          <cell r="E5709">
            <v>2</v>
          </cell>
          <cell r="F5709">
            <v>1561.9835</v>
          </cell>
          <cell r="G5709">
            <v>3123.9670000000001</v>
          </cell>
          <cell r="H5709">
            <v>44044</v>
          </cell>
          <cell r="I5709">
            <v>4</v>
          </cell>
        </row>
        <row r="5710">
          <cell r="B5710" t="str">
            <v>I2099</v>
          </cell>
          <cell r="C5710" t="str">
            <v>Biblioteca Baja 1.20 Escritorio Mueble Oficina</v>
          </cell>
          <cell r="D5710" t="str">
            <v>u</v>
          </cell>
          <cell r="E5710">
            <v>1</v>
          </cell>
          <cell r="F5710">
            <v>5776.8594999999996</v>
          </cell>
          <cell r="G5710">
            <v>5776.8594999999996</v>
          </cell>
          <cell r="H5710">
            <v>44044</v>
          </cell>
          <cell r="I5710">
            <v>2</v>
          </cell>
        </row>
        <row r="5711">
          <cell r="B5711" t="str">
            <v>I2100</v>
          </cell>
          <cell r="C5711" t="str">
            <v>Toyota Hilux 2.8 Cd Srx 177Cv 4X4 At (Diesel) (300 Km/Día)</v>
          </cell>
          <cell r="D5711" t="str">
            <v>hs</v>
          </cell>
          <cell r="E5711">
            <v>2112</v>
          </cell>
          <cell r="F5711">
            <v>680.91301708251353</v>
          </cell>
          <cell r="G5711">
            <v>1438088.2920782685</v>
          </cell>
          <cell r="H5711">
            <v>44062</v>
          </cell>
          <cell r="I5711">
            <v>176</v>
          </cell>
        </row>
        <row r="5712">
          <cell r="B5712" t="str">
            <v>I2101</v>
          </cell>
          <cell r="C5712" t="str">
            <v>Notebook I7 Lenovo</v>
          </cell>
          <cell r="D5712" t="str">
            <v>u</v>
          </cell>
          <cell r="E5712">
            <v>0.5</v>
          </cell>
          <cell r="F5712">
            <v>119822.314</v>
          </cell>
          <cell r="G5712">
            <v>59911.156999999999</v>
          </cell>
          <cell r="H5712">
            <v>44044</v>
          </cell>
          <cell r="I5712">
            <v>1</v>
          </cell>
        </row>
        <row r="5713">
          <cell r="B5713" t="str">
            <v>I2107</v>
          </cell>
          <cell r="C5713" t="str">
            <v>Impresora A3 Multifunción Hp Officejet 7740 Con Wifi 110V/220V Blanca Y Negra</v>
          </cell>
          <cell r="D5713" t="str">
            <v>u</v>
          </cell>
          <cell r="E5713">
            <v>0.5</v>
          </cell>
          <cell r="F5713">
            <v>23801.396700000001</v>
          </cell>
          <cell r="G5713">
            <v>11900.698350000001</v>
          </cell>
          <cell r="H5713">
            <v>44044</v>
          </cell>
          <cell r="I5713">
            <v>1</v>
          </cell>
        </row>
        <row r="5714">
          <cell r="B5714" t="str">
            <v>I2102</v>
          </cell>
          <cell r="C5714" t="str">
            <v>Dispenser De Agua</v>
          </cell>
          <cell r="D5714" t="str">
            <v>u</v>
          </cell>
          <cell r="E5714">
            <v>0.5</v>
          </cell>
          <cell r="F5714">
            <v>16115.702499999999</v>
          </cell>
          <cell r="G5714">
            <v>8057.8512499999997</v>
          </cell>
          <cell r="H5714">
            <v>44044</v>
          </cell>
          <cell r="I5714">
            <v>1</v>
          </cell>
        </row>
        <row r="5715">
          <cell r="B5715" t="str">
            <v>I2106</v>
          </cell>
          <cell r="C5715" t="str">
            <v>Bidón De Agua Potable 24 Litros</v>
          </cell>
          <cell r="D5715" t="str">
            <v>u</v>
          </cell>
          <cell r="E5715">
            <v>24</v>
          </cell>
          <cell r="F5715">
            <v>247.9256</v>
          </cell>
          <cell r="G5715">
            <v>5950.2143999999998</v>
          </cell>
          <cell r="H5715">
            <v>44044</v>
          </cell>
          <cell r="I5715" t="str">
            <v>1 bidon por persona por mes</v>
          </cell>
        </row>
        <row r="5716">
          <cell r="B5716" t="str">
            <v>I2103</v>
          </cell>
          <cell r="C5716" t="str">
            <v>Celular Para Obrador</v>
          </cell>
          <cell r="D5716" t="str">
            <v>u</v>
          </cell>
          <cell r="E5716">
            <v>0.5</v>
          </cell>
          <cell r="F5716">
            <v>27167</v>
          </cell>
          <cell r="G5716">
            <v>13583.5</v>
          </cell>
          <cell r="H5716">
            <v>44009.838460648149</v>
          </cell>
          <cell r="I5716">
            <v>1</v>
          </cell>
        </row>
        <row r="5717">
          <cell r="B5717" t="str">
            <v>I2104</v>
          </cell>
          <cell r="C5717" t="str">
            <v>Línea Para Celular</v>
          </cell>
          <cell r="D5717" t="str">
            <v>mes</v>
          </cell>
          <cell r="E5717">
            <v>12</v>
          </cell>
          <cell r="F5717">
            <v>931.44</v>
          </cell>
          <cell r="G5717">
            <v>11177.28</v>
          </cell>
          <cell r="H5717">
            <v>44009.838460648149</v>
          </cell>
          <cell r="I5717">
            <v>1</v>
          </cell>
        </row>
        <row r="5719">
          <cell r="A5719" t="str">
            <v>T1939</v>
          </cell>
          <cell r="C5719" t="str">
            <v>Colección De Pisos</v>
          </cell>
          <cell r="D5719" t="str">
            <v>gl</v>
          </cell>
          <cell r="G5719">
            <v>48187.988859751938</v>
          </cell>
          <cell r="H5719">
            <v>43990.706076388888</v>
          </cell>
          <cell r="I5719" t="str">
            <v>11 PISOS</v>
          </cell>
        </row>
        <row r="5720">
          <cell r="B5720" t="str">
            <v>T1751</v>
          </cell>
          <cell r="C5720" t="str">
            <v>Piso De Mosaico Pulido 30 X 30</v>
          </cell>
          <cell r="D5720" t="str">
            <v>m2</v>
          </cell>
          <cell r="E5720">
            <v>1</v>
          </cell>
          <cell r="F5720">
            <v>1662.9204407623376</v>
          </cell>
          <cell r="G5720">
            <v>1662.9204407623376</v>
          </cell>
          <cell r="H5720">
            <v>44044</v>
          </cell>
          <cell r="I5720">
            <v>1</v>
          </cell>
        </row>
        <row r="5721">
          <cell r="B5721" t="str">
            <v>T1888</v>
          </cell>
          <cell r="C5721" t="str">
            <v>Cerámica Antideslizante 30X30</v>
          </cell>
          <cell r="D5721" t="str">
            <v>m2</v>
          </cell>
          <cell r="E5721">
            <v>1</v>
          </cell>
          <cell r="F5721">
            <v>1214.7325756311689</v>
          </cell>
          <cell r="G5721">
            <v>1214.7325756311689</v>
          </cell>
          <cell r="H5721">
            <v>44044</v>
          </cell>
        </row>
        <row r="5722">
          <cell r="B5722" t="str">
            <v>T1537</v>
          </cell>
          <cell r="C5722" t="str">
            <v>Mosaicos Cementicios De 0,40 Mts X 0,40 Mts (Bastones Grises - Guía Ciego)</v>
          </cell>
          <cell r="D5722" t="str">
            <v>m2</v>
          </cell>
          <cell r="E5722">
            <v>1</v>
          </cell>
          <cell r="F5722">
            <v>1491.8212697623376</v>
          </cell>
          <cell r="G5722">
            <v>1491.8212697623376</v>
          </cell>
          <cell r="H5722">
            <v>44044</v>
          </cell>
        </row>
        <row r="5723">
          <cell r="B5723" t="str">
            <v>T1755</v>
          </cell>
          <cell r="C5723" t="str">
            <v>Mesada De Granito Sin Traforo</v>
          </cell>
          <cell r="D5723" t="str">
            <v>m2</v>
          </cell>
          <cell r="E5723">
            <v>1</v>
          </cell>
          <cell r="F5723">
            <v>5794.3103615800865</v>
          </cell>
          <cell r="G5723">
            <v>5794.3103615800865</v>
          </cell>
          <cell r="H5723">
            <v>44044</v>
          </cell>
        </row>
        <row r="5724">
          <cell r="B5724" t="str">
            <v>T1752</v>
          </cell>
          <cell r="C5724" t="str">
            <v xml:space="preserve">Piso Antiderrame Polietileno Alta Densidad De 0,80 X 1,20 Mts Código  (A 812 M5) </v>
          </cell>
          <cell r="D5724" t="str">
            <v>m2</v>
          </cell>
          <cell r="E5724">
            <v>1</v>
          </cell>
          <cell r="F5724">
            <v>8540.1934270389611</v>
          </cell>
          <cell r="G5724">
            <v>8540.1934270389611</v>
          </cell>
          <cell r="H5724">
            <v>43990.706076388888</v>
          </cell>
        </row>
        <row r="5725">
          <cell r="B5725" t="str">
            <v>T1087</v>
          </cell>
          <cell r="C5725" t="str">
            <v>Piso De Cemento Con Color</v>
          </cell>
          <cell r="D5725" t="str">
            <v>m2</v>
          </cell>
          <cell r="E5725">
            <v>1</v>
          </cell>
          <cell r="F5725">
            <v>1080.6283490445867</v>
          </cell>
          <cell r="G5725">
            <v>1080.6283490445867</v>
          </cell>
          <cell r="H5725">
            <v>44044</v>
          </cell>
        </row>
        <row r="5726">
          <cell r="B5726" t="str">
            <v>T1562</v>
          </cell>
          <cell r="C5726" t="str">
            <v>Tapas Para Cámaras</v>
          </cell>
          <cell r="D5726" t="str">
            <v>m2</v>
          </cell>
          <cell r="E5726">
            <v>1</v>
          </cell>
          <cell r="F5726">
            <v>27462.270241511687</v>
          </cell>
          <cell r="G5726">
            <v>27462.270241511687</v>
          </cell>
          <cell r="H5726">
            <v>44044</v>
          </cell>
        </row>
        <row r="5727">
          <cell r="B5727" t="str">
            <v>T1341</v>
          </cell>
          <cell r="C5727" t="str">
            <v>Topes Estacionamiento</v>
          </cell>
          <cell r="D5727" t="str">
            <v>un</v>
          </cell>
          <cell r="E5727">
            <v>1</v>
          </cell>
          <cell r="F5727">
            <v>941.11219442077925</v>
          </cell>
          <cell r="G5727">
            <v>941.11219442077925</v>
          </cell>
          <cell r="H5727">
            <v>44044</v>
          </cell>
        </row>
        <row r="5729">
          <cell r="A5729" t="str">
            <v>T1940</v>
          </cell>
          <cell r="C5729" t="str">
            <v>Listado De Tareas Adif</v>
          </cell>
          <cell r="D5729" t="str">
            <v>gl</v>
          </cell>
          <cell r="G5729">
            <v>1189984.0742812576</v>
          </cell>
          <cell r="H5729">
            <v>43709</v>
          </cell>
          <cell r="I5729" t="str">
            <v>80 MODELO</v>
          </cell>
        </row>
        <row r="5730">
          <cell r="B5730" t="str">
            <v>T1003</v>
          </cell>
          <cell r="C5730" t="str">
            <v>Excavación Manual De Zanjas Y Pozos (Mo)</v>
          </cell>
          <cell r="D5730" t="str">
            <v>m3</v>
          </cell>
          <cell r="E5730">
            <v>1</v>
          </cell>
          <cell r="F5730">
            <v>1874.3222990129864</v>
          </cell>
          <cell r="G5730">
            <v>1874.3222990129864</v>
          </cell>
          <cell r="H5730">
            <v>44044</v>
          </cell>
          <cell r="I5730" t="str">
            <v>Movimiento de suelos</v>
          </cell>
        </row>
        <row r="5731">
          <cell r="B5731" t="str">
            <v>T1004</v>
          </cell>
          <cell r="C5731" t="str">
            <v>Excavación De Sótanos (Mo)</v>
          </cell>
          <cell r="D5731" t="str">
            <v>m3</v>
          </cell>
          <cell r="E5731">
            <v>1</v>
          </cell>
          <cell r="F5731">
            <v>1218.3094943584413</v>
          </cell>
          <cell r="G5731">
            <v>1218.3094943584413</v>
          </cell>
          <cell r="H5731">
            <v>44044</v>
          </cell>
          <cell r="I5731" t="str">
            <v>Movimiento de suelos</v>
          </cell>
        </row>
        <row r="5732">
          <cell r="B5732" t="str">
            <v>T1006</v>
          </cell>
          <cell r="C5732" t="str">
            <v>Excavación De Pozos (Mo)</v>
          </cell>
          <cell r="D5732" t="str">
            <v>m3</v>
          </cell>
          <cell r="E5732">
            <v>1</v>
          </cell>
          <cell r="F5732">
            <v>1874.3222990129864</v>
          </cell>
          <cell r="G5732">
            <v>1874.3222990129864</v>
          </cell>
          <cell r="H5732">
            <v>44044</v>
          </cell>
          <cell r="I5732" t="str">
            <v>Movimiento de suelos</v>
          </cell>
        </row>
        <row r="5733">
          <cell r="B5733" t="str">
            <v>T1299</v>
          </cell>
          <cell r="C5733" t="str">
            <v>Excavacion Con Retropala Cat 416</v>
          </cell>
          <cell r="D5733" t="str">
            <v>m3</v>
          </cell>
          <cell r="E5733">
            <v>1</v>
          </cell>
          <cell r="F5733">
            <v>1193.0599935808737</v>
          </cell>
          <cell r="G5733">
            <v>1193.0599935808737</v>
          </cell>
          <cell r="H5733">
            <v>44062</v>
          </cell>
          <cell r="I5733" t="str">
            <v>Movimiento de suelos</v>
          </cell>
        </row>
        <row r="5734">
          <cell r="B5734" t="str">
            <v>T1522</v>
          </cell>
          <cell r="C5734" t="str">
            <v>Relleno Y Compactación Con Suelo Seleccionado Con Compactador Manual</v>
          </cell>
          <cell r="D5734" t="str">
            <v>m3</v>
          </cell>
          <cell r="E5734">
            <v>1</v>
          </cell>
          <cell r="F5734">
            <v>1601.0694715436834</v>
          </cell>
          <cell r="G5734">
            <v>1601.0694715436834</v>
          </cell>
          <cell r="H5734">
            <v>44044</v>
          </cell>
          <cell r="I5734" t="str">
            <v>Movimiento de suelos</v>
          </cell>
        </row>
        <row r="5735">
          <cell r="B5735" t="str">
            <v>T1504</v>
          </cell>
          <cell r="C5735" t="str">
            <v>Relleno Y Compactación Manual (Mo)</v>
          </cell>
          <cell r="D5735" t="str">
            <v>m3</v>
          </cell>
          <cell r="E5735">
            <v>1</v>
          </cell>
          <cell r="F5735">
            <v>937.16114950649319</v>
          </cell>
          <cell r="G5735">
            <v>937.16114950649319</v>
          </cell>
          <cell r="H5735">
            <v>44044</v>
          </cell>
          <cell r="I5735" t="str">
            <v>Movimiento de suelos</v>
          </cell>
        </row>
        <row r="5736">
          <cell r="B5736" t="str">
            <v>T1666</v>
          </cell>
          <cell r="C5736" t="str">
            <v>Retiro De Excedentes Con Camión</v>
          </cell>
          <cell r="D5736" t="str">
            <v>m3</v>
          </cell>
          <cell r="E5736">
            <v>1</v>
          </cell>
          <cell r="F5736">
            <v>948.67581941440369</v>
          </cell>
          <cell r="G5736">
            <v>948.67581941440369</v>
          </cell>
          <cell r="H5736">
            <v>44062</v>
          </cell>
          <cell r="I5736" t="str">
            <v>Movimiento de suelos</v>
          </cell>
        </row>
        <row r="5737">
          <cell r="B5737" t="str">
            <v>T1716</v>
          </cell>
          <cell r="C5737" t="str">
            <v>Relleno Manual, Con Pala Y Ligero Apisonamiento</v>
          </cell>
          <cell r="D5737" t="str">
            <v>m3</v>
          </cell>
          <cell r="E5737">
            <v>1</v>
          </cell>
          <cell r="F5737">
            <v>1171.4514368831165</v>
          </cell>
          <cell r="G5737">
            <v>1171.4514368831165</v>
          </cell>
          <cell r="H5737">
            <v>44044</v>
          </cell>
          <cell r="I5737" t="str">
            <v>Movimiento de suelos</v>
          </cell>
        </row>
        <row r="5738">
          <cell r="B5738" t="str">
            <v>T1033</v>
          </cell>
          <cell r="C5738" t="str">
            <v>Bases De Hormigon Armado H21 Fe 50 Kg/M3</v>
          </cell>
          <cell r="D5738" t="str">
            <v>m3</v>
          </cell>
          <cell r="E5738">
            <v>1</v>
          </cell>
          <cell r="F5738">
            <v>28116.865645175756</v>
          </cell>
          <cell r="G5738">
            <v>28116.865645175756</v>
          </cell>
          <cell r="H5738">
            <v>44044</v>
          </cell>
          <cell r="I5738" t="str">
            <v>Estructuras</v>
          </cell>
        </row>
        <row r="5739">
          <cell r="B5739" t="str">
            <v>T1034</v>
          </cell>
          <cell r="C5739" t="str">
            <v>Vigas De Fundación H21 Fe 130 Kg/M3 Horm</v>
          </cell>
          <cell r="D5739" t="str">
            <v>m3</v>
          </cell>
          <cell r="E5739">
            <v>1</v>
          </cell>
          <cell r="F5739">
            <v>39282.442628749784</v>
          </cell>
          <cell r="G5739">
            <v>39282.442628749784</v>
          </cell>
          <cell r="H5739">
            <v>44044</v>
          </cell>
          <cell r="I5739" t="str">
            <v>Estructuras</v>
          </cell>
        </row>
        <row r="5740">
          <cell r="B5740" t="str">
            <v>T1035</v>
          </cell>
          <cell r="C5740" t="str">
            <v>Troncos De Columnas H21 Fe 85 Kg/M3</v>
          </cell>
          <cell r="D5740" t="str">
            <v>m3</v>
          </cell>
          <cell r="E5740">
            <v>1</v>
          </cell>
          <cell r="F5740">
            <v>36599.883310781275</v>
          </cell>
          <cell r="G5740">
            <v>36599.883310781275</v>
          </cell>
          <cell r="H5740">
            <v>44044</v>
          </cell>
          <cell r="I5740" t="str">
            <v>Estructuras</v>
          </cell>
        </row>
        <row r="5741">
          <cell r="B5741" t="str">
            <v>T1036</v>
          </cell>
          <cell r="C5741" t="str">
            <v>Platea De Hormigon Armado</v>
          </cell>
          <cell r="D5741" t="str">
            <v>m3</v>
          </cell>
          <cell r="E5741">
            <v>1</v>
          </cell>
          <cell r="F5741">
            <v>30703.891087175754</v>
          </cell>
          <cell r="G5741">
            <v>30703.891087175754</v>
          </cell>
          <cell r="H5741">
            <v>44044</v>
          </cell>
          <cell r="I5741" t="str">
            <v>Estructuras</v>
          </cell>
        </row>
        <row r="5742">
          <cell r="B5742" t="str">
            <v>T1037</v>
          </cell>
          <cell r="C5742" t="str">
            <v>Cabezales Fe 100 Kg/M3 H21</v>
          </cell>
          <cell r="D5742" t="str">
            <v>m3</v>
          </cell>
          <cell r="E5742">
            <v>1</v>
          </cell>
          <cell r="F5742">
            <v>33147.647538962767</v>
          </cell>
          <cell r="G5742">
            <v>33147.647538962767</v>
          </cell>
          <cell r="H5742">
            <v>44044</v>
          </cell>
          <cell r="I5742" t="str">
            <v>Estructuras</v>
          </cell>
        </row>
        <row r="5743">
          <cell r="B5743" t="str">
            <v>T1038</v>
          </cell>
          <cell r="C5743" t="str">
            <v>Columna H21 Fe 90 Kg/M3</v>
          </cell>
          <cell r="D5743" t="str">
            <v>m3</v>
          </cell>
          <cell r="E5743">
            <v>1</v>
          </cell>
          <cell r="F5743">
            <v>39260.366224568294</v>
          </cell>
          <cell r="G5743">
            <v>39260.366224568294</v>
          </cell>
          <cell r="H5743">
            <v>44044</v>
          </cell>
          <cell r="I5743" t="str">
            <v>Estructuras</v>
          </cell>
        </row>
        <row r="5744">
          <cell r="B5744" t="str">
            <v>T1039</v>
          </cell>
          <cell r="C5744" t="str">
            <v>Tabiques H30 Fe 60 Kg/M3 (Bombeado)</v>
          </cell>
          <cell r="D5744" t="str">
            <v>m3</v>
          </cell>
          <cell r="E5744">
            <v>1</v>
          </cell>
          <cell r="F5744">
            <v>47964.546115004327</v>
          </cell>
          <cell r="G5744">
            <v>47964.546115004327</v>
          </cell>
          <cell r="H5744">
            <v>44044</v>
          </cell>
          <cell r="I5744" t="str">
            <v>Estructuras</v>
          </cell>
        </row>
        <row r="5745">
          <cell r="B5745" t="str">
            <v>T1040</v>
          </cell>
          <cell r="C5745" t="str">
            <v>Vigas H21 Fe 130 Kg/M3</v>
          </cell>
          <cell r="D5745" t="str">
            <v>m3</v>
          </cell>
          <cell r="E5745">
            <v>1</v>
          </cell>
          <cell r="F5745">
            <v>44052.419262548414</v>
          </cell>
          <cell r="G5745">
            <v>44052.419262548414</v>
          </cell>
          <cell r="H5745">
            <v>44044</v>
          </cell>
          <cell r="I5745" t="str">
            <v>Estructuras</v>
          </cell>
        </row>
        <row r="5746">
          <cell r="B5746" t="str">
            <v>T1041</v>
          </cell>
          <cell r="C5746" t="str">
            <v>Losas Macizas H21 Fe 50 Kg/M3</v>
          </cell>
          <cell r="D5746" t="str">
            <v>m3</v>
          </cell>
          <cell r="E5746">
            <v>1</v>
          </cell>
          <cell r="F5746">
            <v>36556.725439476293</v>
          </cell>
          <cell r="G5746">
            <v>36556.725439476293</v>
          </cell>
          <cell r="H5746">
            <v>44044</v>
          </cell>
          <cell r="I5746" t="str">
            <v>Estructuras</v>
          </cell>
        </row>
        <row r="5747">
          <cell r="B5747" t="str">
            <v>T1042</v>
          </cell>
          <cell r="C5747" t="str">
            <v>Escaleras H21 Fe 55 Kg/M3</v>
          </cell>
          <cell r="D5747" t="str">
            <v>m3</v>
          </cell>
          <cell r="E5747">
            <v>1</v>
          </cell>
          <cell r="F5747">
            <v>49677.354704873425</v>
          </cell>
          <cell r="G5747">
            <v>49677.354704873425</v>
          </cell>
          <cell r="H5747">
            <v>44044</v>
          </cell>
          <cell r="I5747" t="str">
            <v>Estructuras</v>
          </cell>
        </row>
        <row r="5748">
          <cell r="B5748" t="str">
            <v>T1043</v>
          </cell>
          <cell r="C5748" t="str">
            <v>Tanque Rectangular  H21 Fe 70 Kg/M3</v>
          </cell>
          <cell r="D5748" t="str">
            <v>m3</v>
          </cell>
          <cell r="E5748">
            <v>1</v>
          </cell>
          <cell r="F5748">
            <v>56064.22365973991</v>
          </cell>
          <cell r="G5748">
            <v>56064.22365973991</v>
          </cell>
          <cell r="H5748">
            <v>44044</v>
          </cell>
          <cell r="I5748" t="str">
            <v>Estructuras</v>
          </cell>
        </row>
        <row r="5749">
          <cell r="B5749" t="str">
            <v>T1451</v>
          </cell>
          <cell r="C5749" t="str">
            <v xml:space="preserve">Losa Para Andenes H30 Armadura 12 Cada 12,5 Y 6 Cada 20, Incluye En Borde De Anden </v>
          </cell>
          <cell r="D5749" t="str">
            <v>m2</v>
          </cell>
          <cell r="E5749">
            <v>1</v>
          </cell>
          <cell r="F5749">
            <v>5889.4519427440582</v>
          </cell>
          <cell r="G5749">
            <v>5889.4519427440582</v>
          </cell>
          <cell r="H5749">
            <v>44044</v>
          </cell>
          <cell r="I5749" t="str">
            <v>Estructuras</v>
          </cell>
        </row>
        <row r="5750">
          <cell r="B5750" t="str">
            <v>T1523</v>
          </cell>
          <cell r="C5750" t="str">
            <v>Losa De Plataformas De Hºaº H30 Con Naríz De Borde En Hº Visto Para Andenes</v>
          </cell>
          <cell r="D5750" t="str">
            <v>m3</v>
          </cell>
          <cell r="E5750">
            <v>1</v>
          </cell>
          <cell r="F5750">
            <v>38661.82832251428</v>
          </cell>
          <cell r="G5750">
            <v>38661.82832251428</v>
          </cell>
          <cell r="H5750">
            <v>44044</v>
          </cell>
          <cell r="I5750" t="str">
            <v>Estructuras</v>
          </cell>
        </row>
        <row r="5751">
          <cell r="B5751" t="str">
            <v>T1321</v>
          </cell>
          <cell r="C5751" t="str">
            <v>Ensayos De Probetas</v>
          </cell>
          <cell r="D5751" t="str">
            <v>u</v>
          </cell>
          <cell r="E5751">
            <v>1</v>
          </cell>
          <cell r="F5751">
            <v>300</v>
          </cell>
          <cell r="G5751">
            <v>300</v>
          </cell>
          <cell r="H5751">
            <v>43709</v>
          </cell>
          <cell r="I5751" t="str">
            <v>Estructuras</v>
          </cell>
        </row>
        <row r="5752">
          <cell r="B5752" t="str">
            <v>T1453</v>
          </cell>
          <cell r="C5752" t="str">
            <v>Hormigón De Limpieza Por M3</v>
          </cell>
          <cell r="D5752" t="str">
            <v>m3</v>
          </cell>
          <cell r="E5752">
            <v>1</v>
          </cell>
          <cell r="F5752">
            <v>14857.344463525045</v>
          </cell>
          <cell r="G5752">
            <v>14857.344463525045</v>
          </cell>
          <cell r="H5752">
            <v>44044</v>
          </cell>
          <cell r="I5752" t="str">
            <v>Estructuras</v>
          </cell>
        </row>
        <row r="5753">
          <cell r="B5753" t="str">
            <v>T1047</v>
          </cell>
          <cell r="C5753" t="str">
            <v>Mampostería De Ladrillo Comun Esp 15 Cm En Elevacion</v>
          </cell>
          <cell r="D5753" t="str">
            <v>m3</v>
          </cell>
          <cell r="E5753">
            <v>1</v>
          </cell>
          <cell r="F5753">
            <v>13907.728191735257</v>
          </cell>
          <cell r="G5753">
            <v>13907.728191735257</v>
          </cell>
          <cell r="H5753">
            <v>44044</v>
          </cell>
          <cell r="I5753" t="str">
            <v>Mampostería</v>
          </cell>
        </row>
        <row r="5754">
          <cell r="B5754" t="str">
            <v>T1048</v>
          </cell>
          <cell r="C5754" t="str">
            <v>Mampostería De Ladrillo Hueco 8X18X33</v>
          </cell>
          <cell r="D5754" t="str">
            <v>m2</v>
          </cell>
          <cell r="E5754">
            <v>1</v>
          </cell>
          <cell r="F5754">
            <v>1068.7415008806493</v>
          </cell>
          <cell r="G5754">
            <v>1068.7415008806493</v>
          </cell>
          <cell r="H5754">
            <v>44044</v>
          </cell>
          <cell r="I5754" t="str">
            <v>Mampostería</v>
          </cell>
        </row>
        <row r="5755">
          <cell r="B5755" t="str">
            <v>T1049</v>
          </cell>
          <cell r="C5755" t="str">
            <v>Mampostería De Ladrillo Hueco 12X18X33</v>
          </cell>
          <cell r="D5755" t="str">
            <v>m2</v>
          </cell>
          <cell r="E5755">
            <v>1</v>
          </cell>
          <cell r="F5755">
            <v>1331.6917893573377</v>
          </cell>
          <cell r="G5755">
            <v>1331.6917893573377</v>
          </cell>
          <cell r="H5755">
            <v>44044</v>
          </cell>
          <cell r="I5755" t="str">
            <v>Mampostería</v>
          </cell>
        </row>
        <row r="5756">
          <cell r="B5756" t="str">
            <v>T1050</v>
          </cell>
          <cell r="C5756" t="str">
            <v>Mampostería De Ladrillo Hueco 18X18X33</v>
          </cell>
          <cell r="D5756" t="str">
            <v>m2</v>
          </cell>
          <cell r="E5756">
            <v>1</v>
          </cell>
          <cell r="F5756">
            <v>1467.6515309029219</v>
          </cell>
          <cell r="G5756">
            <v>1467.6515309029219</v>
          </cell>
          <cell r="H5756">
            <v>44044</v>
          </cell>
          <cell r="I5756" t="str">
            <v>Mampostería</v>
          </cell>
        </row>
        <row r="5757">
          <cell r="B5757" t="str">
            <v>T1284</v>
          </cell>
          <cell r="C5757" t="str">
            <v>Mampostería De Ladrillo Hueco Portante 12X19X33</v>
          </cell>
          <cell r="D5757" t="str">
            <v>m2</v>
          </cell>
          <cell r="E5757">
            <v>1</v>
          </cell>
          <cell r="F5757">
            <v>1655.2776242129221</v>
          </cell>
          <cell r="G5757">
            <v>1655.2776242129221</v>
          </cell>
          <cell r="H5757">
            <v>44044</v>
          </cell>
          <cell r="I5757" t="str">
            <v>Mampostería</v>
          </cell>
        </row>
        <row r="5758">
          <cell r="B5758" t="str">
            <v>T1285</v>
          </cell>
          <cell r="C5758" t="str">
            <v>Mampostería De Ladrillo Hueco Portante 18X19X33</v>
          </cell>
          <cell r="D5758" t="str">
            <v>m2</v>
          </cell>
          <cell r="E5758">
            <v>1</v>
          </cell>
          <cell r="F5758">
            <v>1848.5386439396102</v>
          </cell>
          <cell r="G5758">
            <v>1848.5386439396102</v>
          </cell>
          <cell r="H5758">
            <v>44044</v>
          </cell>
          <cell r="I5758" t="str">
            <v>Mampostería</v>
          </cell>
        </row>
        <row r="5759">
          <cell r="B5759" t="str">
            <v>T1110</v>
          </cell>
          <cell r="C5759" t="str">
            <v>Capa Aisladora Htal. En Muros Esp=2Cm Mci 1:3+H</v>
          </cell>
          <cell r="D5759" t="str">
            <v>m2</v>
          </cell>
          <cell r="E5759">
            <v>1</v>
          </cell>
          <cell r="F5759">
            <v>443.45020343051948</v>
          </cell>
          <cell r="G5759">
            <v>443.45020343051948</v>
          </cell>
          <cell r="H5759">
            <v>44044</v>
          </cell>
          <cell r="I5759" t="str">
            <v>Mampostería</v>
          </cell>
        </row>
        <row r="5760">
          <cell r="B5760" t="str">
            <v>T1322</v>
          </cell>
          <cell r="C5760" t="str">
            <v>Contrapiso Sobre Terreno Natural, Esp 10 Cm Con Malla 6 Mm 15X15</v>
          </cell>
          <cell r="D5760" t="str">
            <v>m2</v>
          </cell>
          <cell r="E5760">
            <v>1</v>
          </cell>
          <cell r="F5760">
            <v>1233.0172771478385</v>
          </cell>
          <cell r="G5760">
            <v>1233.0172771478385</v>
          </cell>
          <cell r="H5760">
            <v>44044</v>
          </cell>
          <cell r="I5760" t="str">
            <v>Contrapisos</v>
          </cell>
        </row>
        <row r="5761">
          <cell r="B5761" t="str">
            <v>T1467</v>
          </cell>
          <cell r="C5761" t="str">
            <v>Contrapiso Alivianado Con Perlas De Polietileno, Esp 4 Cm</v>
          </cell>
          <cell r="D5761" t="str">
            <v>m2</v>
          </cell>
          <cell r="E5761">
            <v>1</v>
          </cell>
          <cell r="F5761">
            <v>875.56055244675315</v>
          </cell>
          <cell r="G5761">
            <v>875.56055244675315</v>
          </cell>
          <cell r="H5761">
            <v>44044</v>
          </cell>
          <cell r="I5761" t="str">
            <v>Contrapisos</v>
          </cell>
        </row>
        <row r="5762">
          <cell r="B5762" t="str">
            <v>T1527</v>
          </cell>
          <cell r="C5762" t="str">
            <v>Relleno De Rdc Sobre Andenes Bajos</v>
          </cell>
          <cell r="D5762" t="str">
            <v>m3</v>
          </cell>
          <cell r="E5762">
            <v>1</v>
          </cell>
          <cell r="F5762">
            <v>9933.7586810458852</v>
          </cell>
          <cell r="G5762">
            <v>9933.7586810458852</v>
          </cell>
          <cell r="H5762">
            <v>43952</v>
          </cell>
          <cell r="I5762" t="str">
            <v>Contrapisos</v>
          </cell>
        </row>
        <row r="5763">
          <cell r="B5763" t="str">
            <v>T1528</v>
          </cell>
          <cell r="C5763" t="str">
            <v>Contrapiso De Rdc Esp 15 Cm</v>
          </cell>
          <cell r="D5763" t="str">
            <v>m2</v>
          </cell>
          <cell r="E5763">
            <v>1</v>
          </cell>
          <cell r="F5763">
            <v>1597.9629027186145</v>
          </cell>
          <cell r="G5763">
            <v>1597.9629027186145</v>
          </cell>
          <cell r="H5763">
            <v>43952</v>
          </cell>
          <cell r="I5763" t="str">
            <v>Contrapisos</v>
          </cell>
        </row>
        <row r="5764">
          <cell r="B5764" t="str">
            <v>T1529</v>
          </cell>
          <cell r="C5764" t="str">
            <v>Contrapiso De Rdc Bajo Solados De Mosaicos Graníticos En Acceso A Rampas</v>
          </cell>
          <cell r="D5764" t="str">
            <v>m3</v>
          </cell>
          <cell r="E5764">
            <v>1</v>
          </cell>
          <cell r="F5764">
            <v>8281.0242456380947</v>
          </cell>
          <cell r="G5764">
            <v>8281.0242456380947</v>
          </cell>
          <cell r="H5764">
            <v>43952</v>
          </cell>
          <cell r="I5764" t="str">
            <v>Contrapisos</v>
          </cell>
        </row>
        <row r="5765">
          <cell r="B5765" t="str">
            <v>T1590</v>
          </cell>
          <cell r="C5765" t="str">
            <v>Contrapiso Alivianado Esp. 5 Cm</v>
          </cell>
          <cell r="D5765" t="str">
            <v>m2</v>
          </cell>
          <cell r="E5765">
            <v>1</v>
          </cell>
          <cell r="F5765">
            <v>743.28016663116875</v>
          </cell>
          <cell r="G5765">
            <v>743.28016663116875</v>
          </cell>
          <cell r="H5765">
            <v>44044</v>
          </cell>
          <cell r="I5765" t="str">
            <v>Contrapisos</v>
          </cell>
        </row>
        <row r="5766">
          <cell r="B5766" t="str">
            <v>T1591</v>
          </cell>
          <cell r="C5766" t="str">
            <v>Contrapiso Alivianado Esp. 8 Cm</v>
          </cell>
          <cell r="D5766" t="str">
            <v>m2</v>
          </cell>
          <cell r="E5766">
            <v>1</v>
          </cell>
          <cell r="F5766">
            <v>1048.7800570389609</v>
          </cell>
          <cell r="G5766">
            <v>1048.7800570389609</v>
          </cell>
          <cell r="H5766">
            <v>44044</v>
          </cell>
          <cell r="I5766" t="str">
            <v>Contrapisos</v>
          </cell>
        </row>
        <row r="5767">
          <cell r="B5767" t="str">
            <v>T1592</v>
          </cell>
          <cell r="C5767" t="str">
            <v>Contrapiso De Hp Esp 10 Cm Sobre Terreno Sin Malla</v>
          </cell>
          <cell r="D5767" t="str">
            <v>m2</v>
          </cell>
          <cell r="E5767">
            <v>1</v>
          </cell>
          <cell r="F5767">
            <v>921.92089180675316</v>
          </cell>
          <cell r="G5767">
            <v>921.92089180675316</v>
          </cell>
          <cell r="H5767">
            <v>44044</v>
          </cell>
          <cell r="I5767" t="str">
            <v>Contrapisos</v>
          </cell>
        </row>
        <row r="5768">
          <cell r="B5768" t="str">
            <v>T1071</v>
          </cell>
          <cell r="C5768" t="str">
            <v>Carpeta De Cemento Impermeable 1:3 + Hidrófugo</v>
          </cell>
          <cell r="D5768" t="str">
            <v>m2</v>
          </cell>
          <cell r="E5768">
            <v>1</v>
          </cell>
          <cell r="F5768">
            <v>755.87820499285704</v>
          </cell>
          <cell r="G5768">
            <v>755.87820499285704</v>
          </cell>
          <cell r="H5768">
            <v>44044</v>
          </cell>
          <cell r="I5768" t="str">
            <v>Carpeta</v>
          </cell>
        </row>
        <row r="5769">
          <cell r="B5769" t="str">
            <v>T1072</v>
          </cell>
          <cell r="C5769" t="str">
            <v>Carpeta De Cal Reforzada 1/4:1:4</v>
          </cell>
          <cell r="D5769" t="str">
            <v>m2</v>
          </cell>
          <cell r="E5769">
            <v>1</v>
          </cell>
          <cell r="F5769">
            <v>644.97616713896093</v>
          </cell>
          <cell r="G5769">
            <v>644.97616713896093</v>
          </cell>
          <cell r="H5769">
            <v>44044</v>
          </cell>
          <cell r="I5769" t="str">
            <v>Carpeta</v>
          </cell>
        </row>
        <row r="5770">
          <cell r="B5770" t="str">
            <v>T1465</v>
          </cell>
          <cell r="C5770" t="str">
            <v>Carpeta De Nivelación Mortero 1:3,  Esp:2 Cm (Incluye Membrana De 200 Micrones)</v>
          </cell>
          <cell r="D5770" t="str">
            <v>m2</v>
          </cell>
          <cell r="E5770">
            <v>1</v>
          </cell>
          <cell r="F5770">
            <v>708.76578442051937</v>
          </cell>
          <cell r="G5770">
            <v>708.76578442051937</v>
          </cell>
          <cell r="H5770">
            <v>44044</v>
          </cell>
          <cell r="I5770" t="str">
            <v>Carpeta</v>
          </cell>
        </row>
        <row r="5771">
          <cell r="B5771" t="str">
            <v>T1531</v>
          </cell>
          <cell r="C5771" t="str">
            <v>Carpeta De Cemento Esp.3 Cm</v>
          </cell>
          <cell r="D5771" t="str">
            <v>m2</v>
          </cell>
          <cell r="E5771">
            <v>1</v>
          </cell>
          <cell r="F5771">
            <v>741.35220328896094</v>
          </cell>
          <cell r="G5771">
            <v>741.35220328896094</v>
          </cell>
          <cell r="H5771">
            <v>44044</v>
          </cell>
          <cell r="I5771" t="str">
            <v>Carpeta</v>
          </cell>
        </row>
        <row r="5772">
          <cell r="B5772" t="str">
            <v>T1751</v>
          </cell>
          <cell r="C5772" t="str">
            <v>Piso De Mosaico Pulido 30 X 30</v>
          </cell>
          <cell r="D5772" t="str">
            <v>m2</v>
          </cell>
          <cell r="E5772">
            <v>1</v>
          </cell>
          <cell r="F5772">
            <v>1662.9204407623376</v>
          </cell>
          <cell r="G5772">
            <v>1662.9204407623376</v>
          </cell>
          <cell r="H5772">
            <v>44044</v>
          </cell>
          <cell r="I5772" t="str">
            <v>Pisos</v>
          </cell>
        </row>
        <row r="5773">
          <cell r="B5773" t="str">
            <v>T1888</v>
          </cell>
          <cell r="C5773" t="str">
            <v>Cerámica Antideslizante 30X30</v>
          </cell>
          <cell r="D5773" t="str">
            <v>m2</v>
          </cell>
          <cell r="E5773">
            <v>1</v>
          </cell>
          <cell r="F5773">
            <v>1214.7325756311689</v>
          </cell>
          <cell r="G5773">
            <v>1214.7325756311689</v>
          </cell>
          <cell r="H5773">
            <v>44044</v>
          </cell>
          <cell r="I5773" t="str">
            <v>Pisos</v>
          </cell>
        </row>
        <row r="5774">
          <cell r="B5774" t="str">
            <v>T1537</v>
          </cell>
          <cell r="C5774" t="str">
            <v>Mosaicos Cementicios De 0,40 Mts X 0,40 Mts (Bastones Grises - Guía Ciego)</v>
          </cell>
          <cell r="D5774" t="str">
            <v>m2</v>
          </cell>
          <cell r="E5774">
            <v>1</v>
          </cell>
          <cell r="F5774">
            <v>1491.8212697623376</v>
          </cell>
          <cell r="G5774">
            <v>1491.8212697623376</v>
          </cell>
          <cell r="H5774">
            <v>44044</v>
          </cell>
          <cell r="I5774" t="str">
            <v>Pisos</v>
          </cell>
        </row>
        <row r="5775">
          <cell r="B5775" t="str">
            <v>T1755</v>
          </cell>
          <cell r="C5775" t="str">
            <v>Mesada De Granito Sin Traforo</v>
          </cell>
          <cell r="D5775" t="str">
            <v>m2</v>
          </cell>
          <cell r="E5775">
            <v>1</v>
          </cell>
          <cell r="F5775">
            <v>5794.3103615800865</v>
          </cell>
          <cell r="G5775">
            <v>5794.3103615800865</v>
          </cell>
          <cell r="H5775">
            <v>44044</v>
          </cell>
          <cell r="I5775" t="str">
            <v>Pisos</v>
          </cell>
        </row>
        <row r="5776">
          <cell r="B5776" t="str">
            <v>T1752</v>
          </cell>
          <cell r="C5776" t="str">
            <v xml:space="preserve">Piso Antiderrame Polietileno Alta Densidad De 0,80 X 1,20 Mts Código  (A 812 M5) </v>
          </cell>
          <cell r="D5776" t="str">
            <v>m2</v>
          </cell>
          <cell r="E5776">
            <v>1</v>
          </cell>
          <cell r="F5776">
            <v>8540.1934270389611</v>
          </cell>
          <cell r="G5776">
            <v>8540.1934270389611</v>
          </cell>
          <cell r="H5776">
            <v>43990.706076388888</v>
          </cell>
          <cell r="I5776" t="str">
            <v>Pisos</v>
          </cell>
        </row>
        <row r="5777">
          <cell r="B5777" t="str">
            <v>T1087</v>
          </cell>
          <cell r="C5777" t="str">
            <v>Piso De Cemento Con Color</v>
          </cell>
          <cell r="D5777" t="str">
            <v>m2</v>
          </cell>
          <cell r="E5777">
            <v>1</v>
          </cell>
          <cell r="F5777">
            <v>1080.6283490445867</v>
          </cell>
          <cell r="G5777">
            <v>1080.6283490445867</v>
          </cell>
          <cell r="H5777">
            <v>44044</v>
          </cell>
          <cell r="I5777" t="str">
            <v>Pisos</v>
          </cell>
        </row>
        <row r="5778">
          <cell r="B5778" t="str">
            <v>T1562</v>
          </cell>
          <cell r="C5778" t="str">
            <v>Tapas Para Cámaras</v>
          </cell>
          <cell r="D5778" t="str">
            <v>m2</v>
          </cell>
          <cell r="E5778">
            <v>1</v>
          </cell>
          <cell r="F5778">
            <v>27462.270241511687</v>
          </cell>
          <cell r="G5778">
            <v>27462.270241511687</v>
          </cell>
          <cell r="H5778">
            <v>44044</v>
          </cell>
          <cell r="I5778" t="str">
            <v>Pisos</v>
          </cell>
        </row>
        <row r="5779">
          <cell r="B5779" t="str">
            <v>T1341</v>
          </cell>
          <cell r="C5779" t="str">
            <v>Topes Estacionamiento</v>
          </cell>
          <cell r="D5779" t="str">
            <v>un</v>
          </cell>
          <cell r="E5779">
            <v>1</v>
          </cell>
          <cell r="F5779">
            <v>941.11219442077925</v>
          </cell>
          <cell r="G5779">
            <v>941.11219442077925</v>
          </cell>
          <cell r="H5779">
            <v>44044</v>
          </cell>
          <cell r="I5779" t="str">
            <v>Pisos</v>
          </cell>
        </row>
        <row r="5780">
          <cell r="B5780" t="str">
            <v>T1784</v>
          </cell>
          <cell r="C5780" t="str">
            <v>Pavimento De Hormigón Peinado De 10 Cm C/Malla Sima Fe 6 Mm 15 X 15 Cm. Incluye Base De Suelo Cemento.</v>
          </cell>
          <cell r="D5780" t="str">
            <v>m2</v>
          </cell>
          <cell r="E5780">
            <v>1</v>
          </cell>
          <cell r="F5780">
            <v>3701.4577066838242</v>
          </cell>
          <cell r="G5780">
            <v>3701.4577066838242</v>
          </cell>
          <cell r="H5780">
            <v>44044</v>
          </cell>
          <cell r="I5780" t="str">
            <v>Pisos</v>
          </cell>
        </row>
        <row r="5781">
          <cell r="B5781" t="str">
            <v>T1785</v>
          </cell>
          <cell r="C5781" t="str">
            <v>Pavimento De Hormigón  De 15 Cm C/Malla Sima Fe 8 Mm 15 X 15 Cm. Incluye Base De Suelo Cemento Y Terminación De Pavimento Asfáltico (En Caliente).</v>
          </cell>
          <cell r="D5781" t="str">
            <v>m2</v>
          </cell>
          <cell r="E5781">
            <v>1</v>
          </cell>
          <cell r="F5781">
            <v>4403.9370455267999</v>
          </cell>
          <cell r="G5781">
            <v>4403.9370455267999</v>
          </cell>
          <cell r="H5781">
            <v>44020.883506944447</v>
          </cell>
          <cell r="I5781" t="str">
            <v>Pisos</v>
          </cell>
        </row>
        <row r="5782">
          <cell r="B5782" t="str">
            <v>T1092</v>
          </cell>
          <cell r="C5782" t="str">
            <v>Cielorraso Suspendido Durlock Placa Normal 9.5 Mm (Mat + Mo)</v>
          </cell>
          <cell r="D5782" t="str">
            <v>m2</v>
          </cell>
          <cell r="E5782">
            <v>1</v>
          </cell>
          <cell r="F5782">
            <v>1426.1197175541856</v>
          </cell>
          <cell r="G5782">
            <v>1426.1197175541856</v>
          </cell>
          <cell r="H5782">
            <v>44044</v>
          </cell>
          <cell r="I5782" t="str">
            <v>Cielorrasos</v>
          </cell>
        </row>
        <row r="5783">
          <cell r="B5783" t="str">
            <v>T1594</v>
          </cell>
          <cell r="C5783" t="str">
            <v>Cielorraso Suspendido Durlock Placa Verde 9.5 Mm (Mat + Mo)</v>
          </cell>
          <cell r="D5783" t="str">
            <v>m2</v>
          </cell>
          <cell r="E5783">
            <v>1</v>
          </cell>
          <cell r="F5783">
            <v>1512.9779050541856</v>
          </cell>
          <cell r="G5783">
            <v>1512.9779050541856</v>
          </cell>
          <cell r="H5783">
            <v>44044</v>
          </cell>
          <cell r="I5783" t="str">
            <v>Cielorrasos</v>
          </cell>
        </row>
        <row r="5784">
          <cell r="B5784" t="str">
            <v>T1595</v>
          </cell>
          <cell r="C5784" t="str">
            <v>Cielorraso Suspendido Durlock Placa Exterior 12,5 Mm (Mat + Mo)</v>
          </cell>
          <cell r="D5784" t="str">
            <v>m2</v>
          </cell>
          <cell r="E5784">
            <v>1</v>
          </cell>
          <cell r="F5784">
            <v>2203.5770873458523</v>
          </cell>
          <cell r="G5784">
            <v>2203.5770873458523</v>
          </cell>
          <cell r="H5784">
            <v>44044</v>
          </cell>
          <cell r="I5784" t="str">
            <v>Cielorrasos</v>
          </cell>
        </row>
        <row r="5785">
          <cell r="B5785" t="str">
            <v>T1659</v>
          </cell>
          <cell r="C5785" t="str">
            <v>Cielorraso Desmontable De Placas 60X60 Acustica</v>
          </cell>
          <cell r="D5785" t="str">
            <v>m2</v>
          </cell>
          <cell r="E5785">
            <v>1</v>
          </cell>
          <cell r="F5785">
            <v>2043.6029385620777</v>
          </cell>
          <cell r="G5785">
            <v>2043.6029385620777</v>
          </cell>
          <cell r="H5785">
            <v>44044</v>
          </cell>
          <cell r="I5785" t="str">
            <v>Cielorrasos</v>
          </cell>
        </row>
        <row r="5786">
          <cell r="B5786" t="str">
            <v>T1754</v>
          </cell>
          <cell r="C5786" t="str">
            <v>Cielorraso Desmontable Durlock, Placa Lisa Estándar</v>
          </cell>
          <cell r="D5786" t="str">
            <v>m2</v>
          </cell>
          <cell r="E5786">
            <v>1</v>
          </cell>
          <cell r="F5786">
            <v>1913.6855385620777</v>
          </cell>
          <cell r="G5786">
            <v>1913.6855385620777</v>
          </cell>
          <cell r="H5786">
            <v>44044</v>
          </cell>
          <cell r="I5786" t="str">
            <v>Cielorrasos</v>
          </cell>
        </row>
        <row r="5787">
          <cell r="B5787" t="str">
            <v>T1593</v>
          </cell>
          <cell r="C5787" t="str">
            <v>Cielorraso Aplicado De Yeso</v>
          </cell>
          <cell r="D5787" t="str">
            <v>m2</v>
          </cell>
          <cell r="E5787">
            <v>1</v>
          </cell>
          <cell r="F5787">
            <v>594.05409616116879</v>
          </cell>
          <cell r="G5787">
            <v>594.05409616116879</v>
          </cell>
          <cell r="H5787">
            <v>44044</v>
          </cell>
          <cell r="I5787" t="str">
            <v>Cielorrasos</v>
          </cell>
        </row>
        <row r="5788">
          <cell r="B5788" t="str">
            <v>T1181</v>
          </cell>
          <cell r="C5788" t="str">
            <v>Mesada De Granito Gris Mara Con Traforo</v>
          </cell>
          <cell r="D5788" t="str">
            <v>m2</v>
          </cell>
          <cell r="E5788">
            <v>1</v>
          </cell>
          <cell r="F5788">
            <v>6439.9715334550874</v>
          </cell>
          <cell r="G5788">
            <v>6439.9715334550874</v>
          </cell>
          <cell r="H5788">
            <v>44044</v>
          </cell>
          <cell r="I5788" t="str">
            <v>Mesadas</v>
          </cell>
        </row>
        <row r="5789">
          <cell r="B5789" t="str">
            <v>T1755</v>
          </cell>
          <cell r="C5789" t="str">
            <v>Mesada De Granito Sin Traforo</v>
          </cell>
          <cell r="D5789" t="str">
            <v>m2</v>
          </cell>
          <cell r="E5789">
            <v>1</v>
          </cell>
          <cell r="F5789">
            <v>5794.3103615800865</v>
          </cell>
          <cell r="G5789">
            <v>5794.3103615800865</v>
          </cell>
          <cell r="H5789">
            <v>44044</v>
          </cell>
          <cell r="I5789" t="str">
            <v>Mesadas</v>
          </cell>
        </row>
        <row r="5790">
          <cell r="B5790" t="str">
            <v>T1721</v>
          </cell>
          <cell r="C5790" t="str">
            <v>Zocalo De Granito H=50 Cm</v>
          </cell>
          <cell r="D5790" t="str">
            <v>ml</v>
          </cell>
          <cell r="E5790">
            <v>1</v>
          </cell>
          <cell r="F5790">
            <v>3038.4711595123376</v>
          </cell>
          <cell r="G5790">
            <v>3038.4711595123376</v>
          </cell>
          <cell r="H5790">
            <v>44044</v>
          </cell>
          <cell r="I5790" t="str">
            <v>Mesadas</v>
          </cell>
        </row>
        <row r="5791">
          <cell r="B5791" t="str">
            <v>T1723</v>
          </cell>
          <cell r="C5791" t="str">
            <v>Ménsula De Hierro Largo 50 Cm</v>
          </cell>
          <cell r="D5791" t="str">
            <v>u</v>
          </cell>
          <cell r="E5791">
            <v>1</v>
          </cell>
          <cell r="F5791">
            <v>1344.5120078279219</v>
          </cell>
          <cell r="G5791">
            <v>1344.5120078279219</v>
          </cell>
          <cell r="H5791">
            <v>44044</v>
          </cell>
          <cell r="I5791" t="str">
            <v>Mesadas</v>
          </cell>
        </row>
        <row r="5792">
          <cell r="B5792" t="str">
            <v>T1724</v>
          </cell>
          <cell r="C5792" t="str">
            <v>Ménsula De Hierro Largo 60 Cm</v>
          </cell>
          <cell r="D5792" t="str">
            <v>u</v>
          </cell>
          <cell r="E5792">
            <v>1</v>
          </cell>
          <cell r="F5792">
            <v>1378.8095333279218</v>
          </cell>
          <cell r="G5792">
            <v>1378.8095333279218</v>
          </cell>
          <cell r="H5792">
            <v>44044</v>
          </cell>
          <cell r="I5792" t="str">
            <v>Mesadas</v>
          </cell>
        </row>
        <row r="5793">
          <cell r="B5793" t="str">
            <v>T1725</v>
          </cell>
          <cell r="C5793" t="str">
            <v>Ménsula De Hierro Largo 35 Cm</v>
          </cell>
          <cell r="D5793" t="str">
            <v>u</v>
          </cell>
          <cell r="E5793">
            <v>1</v>
          </cell>
          <cell r="F5793">
            <v>1298.7819738279218</v>
          </cell>
          <cell r="G5793">
            <v>1298.7819738279218</v>
          </cell>
          <cell r="H5793">
            <v>44044</v>
          </cell>
          <cell r="I5793" t="str">
            <v>Mesadas</v>
          </cell>
        </row>
        <row r="5794">
          <cell r="B5794" t="str">
            <v>T1214</v>
          </cell>
          <cell r="C5794" t="str">
            <v>Inodoro, Mochila Y Asiento Plastico</v>
          </cell>
          <cell r="D5794" t="str">
            <v>u</v>
          </cell>
          <cell r="E5794">
            <v>1</v>
          </cell>
          <cell r="F5794">
            <v>15642.63036561039</v>
          </cell>
          <cell r="G5794">
            <v>15642.63036561039</v>
          </cell>
          <cell r="H5794">
            <v>44044</v>
          </cell>
          <cell r="I5794" t="str">
            <v>Equipamiento Sanitario</v>
          </cell>
        </row>
        <row r="5795">
          <cell r="B5795" t="str">
            <v>T1757</v>
          </cell>
          <cell r="C5795" t="str">
            <v>Inodoro Alto C/ Mochila Para Discapacitados</v>
          </cell>
          <cell r="D5795" t="str">
            <v>u</v>
          </cell>
          <cell r="E5795">
            <v>1</v>
          </cell>
          <cell r="F5795">
            <v>39053.605565610393</v>
          </cell>
          <cell r="G5795">
            <v>39053.605565610393</v>
          </cell>
          <cell r="H5795">
            <v>44044</v>
          </cell>
          <cell r="I5795" t="str">
            <v>Equipamiento Sanitario</v>
          </cell>
        </row>
        <row r="5796">
          <cell r="B5796" t="str">
            <v>T1673</v>
          </cell>
          <cell r="C5796" t="str">
            <v>Mingitorio Mural Corto</v>
          </cell>
          <cell r="D5796" t="str">
            <v>u</v>
          </cell>
          <cell r="E5796">
            <v>1</v>
          </cell>
          <cell r="F5796">
            <v>8012.0789193662331</v>
          </cell>
          <cell r="G5796">
            <v>8012.0789193662331</v>
          </cell>
          <cell r="H5796">
            <v>44044</v>
          </cell>
          <cell r="I5796" t="str">
            <v>Equipamiento Sanitario</v>
          </cell>
        </row>
        <row r="5797">
          <cell r="B5797" t="str">
            <v>T1676</v>
          </cell>
          <cell r="C5797" t="str">
            <v>Bacha De Acero Inoxidable Diam. 34 Cm</v>
          </cell>
          <cell r="D5797" t="str">
            <v>u</v>
          </cell>
          <cell r="E5797">
            <v>1</v>
          </cell>
          <cell r="F5797">
            <v>2895.4810896623376</v>
          </cell>
          <cell r="G5797">
            <v>2895.4810896623376</v>
          </cell>
          <cell r="H5797">
            <v>44044</v>
          </cell>
          <cell r="I5797" t="str">
            <v>Equipamiento Sanitario</v>
          </cell>
        </row>
        <row r="5798">
          <cell r="B5798" t="str">
            <v>T1676</v>
          </cell>
          <cell r="C5798" t="str">
            <v>Bacha De Acero Inoxidable Diam. 34 Cm</v>
          </cell>
          <cell r="D5798" t="str">
            <v>u</v>
          </cell>
          <cell r="E5798">
            <v>1</v>
          </cell>
          <cell r="F5798">
            <v>2895.4810896623376</v>
          </cell>
          <cell r="G5798">
            <v>2895.4810896623376</v>
          </cell>
          <cell r="H5798">
            <v>44044</v>
          </cell>
          <cell r="I5798" t="str">
            <v>Equipamiento Sanitario</v>
          </cell>
        </row>
        <row r="5799">
          <cell r="B5799" t="str">
            <v>T1677</v>
          </cell>
          <cell r="C5799" t="str">
            <v>Pileta De Cocina De Acero Inoxidable</v>
          </cell>
          <cell r="D5799" t="str">
            <v>u</v>
          </cell>
          <cell r="E5799">
            <v>1</v>
          </cell>
          <cell r="F5799">
            <v>3962.0364793246754</v>
          </cell>
          <cell r="G5799">
            <v>3962.0364793246754</v>
          </cell>
          <cell r="H5799">
            <v>44044</v>
          </cell>
          <cell r="I5799" t="str">
            <v>Equipamiento Sanitario</v>
          </cell>
        </row>
        <row r="5800">
          <cell r="B5800" t="str">
            <v>T1689</v>
          </cell>
          <cell r="C5800" t="str">
            <v>Soporte De Papel Higiénico</v>
          </cell>
          <cell r="D5800" t="str">
            <v>u</v>
          </cell>
          <cell r="E5800">
            <v>1</v>
          </cell>
          <cell r="F5800">
            <v>3087.6563793246755</v>
          </cell>
          <cell r="G5800">
            <v>3087.6563793246755</v>
          </cell>
          <cell r="H5800">
            <v>44044</v>
          </cell>
          <cell r="I5800" t="str">
            <v>Accesorios</v>
          </cell>
        </row>
        <row r="5801">
          <cell r="B5801" t="str">
            <v>T1691</v>
          </cell>
          <cell r="C5801" t="str">
            <v>Toallero Horizontal</v>
          </cell>
          <cell r="D5801" t="str">
            <v>u</v>
          </cell>
          <cell r="E5801">
            <v>1</v>
          </cell>
          <cell r="F5801">
            <v>1257.9042793246754</v>
          </cell>
          <cell r="G5801">
            <v>1257.9042793246754</v>
          </cell>
          <cell r="H5801">
            <v>44044</v>
          </cell>
          <cell r="I5801" t="str">
            <v>Accesorios</v>
          </cell>
        </row>
        <row r="5802">
          <cell r="B5802" t="str">
            <v>T1690</v>
          </cell>
          <cell r="C5802" t="str">
            <v>Dispenser De Papel Higiénico</v>
          </cell>
          <cell r="D5802" t="str">
            <v>u</v>
          </cell>
          <cell r="E5802">
            <v>1</v>
          </cell>
          <cell r="F5802">
            <v>2600.0530793246753</v>
          </cell>
          <cell r="G5802">
            <v>2600.0530793246753</v>
          </cell>
          <cell r="H5802">
            <v>44044</v>
          </cell>
          <cell r="I5802" t="str">
            <v>Accesorios</v>
          </cell>
        </row>
        <row r="5803">
          <cell r="B5803" t="str">
            <v>T1695</v>
          </cell>
          <cell r="C5803" t="str">
            <v>Perchas</v>
          </cell>
          <cell r="D5803" t="str">
            <v>u</v>
          </cell>
          <cell r="E5803">
            <v>1</v>
          </cell>
          <cell r="F5803">
            <v>881.87117932467527</v>
          </cell>
          <cell r="G5803">
            <v>881.87117932467527</v>
          </cell>
          <cell r="H5803">
            <v>44044</v>
          </cell>
          <cell r="I5803" t="str">
            <v>Accesorios</v>
          </cell>
        </row>
        <row r="5804">
          <cell r="B5804" t="str">
            <v>T1696</v>
          </cell>
          <cell r="C5804" t="str">
            <v>Mampara Separador Entre Mingitorios En Placa De Granito Gris Mara</v>
          </cell>
          <cell r="D5804" t="str">
            <v>u</v>
          </cell>
          <cell r="E5804">
            <v>1</v>
          </cell>
          <cell r="F5804">
            <v>2775.5193896493502</v>
          </cell>
          <cell r="G5804">
            <v>2775.5193896493502</v>
          </cell>
          <cell r="H5804">
            <v>44044</v>
          </cell>
          <cell r="I5804" t="str">
            <v>Accesorios</v>
          </cell>
        </row>
        <row r="5805">
          <cell r="B5805" t="str">
            <v>T1697</v>
          </cell>
          <cell r="C5805" t="str">
            <v>Barrales Para Duchas. Incluye Cortinas.</v>
          </cell>
          <cell r="D5805" t="str">
            <v>u</v>
          </cell>
          <cell r="E5805">
            <v>1</v>
          </cell>
          <cell r="F5805">
            <v>2228.9786793246753</v>
          </cell>
          <cell r="G5805">
            <v>2228.9786793246753</v>
          </cell>
          <cell r="H5805">
            <v>44044</v>
          </cell>
          <cell r="I5805" t="str">
            <v>Accesorios</v>
          </cell>
        </row>
        <row r="5806">
          <cell r="B5806" t="str">
            <v>T1698</v>
          </cell>
          <cell r="C5806" t="str">
            <v>Muebles Bajo Mesada</v>
          </cell>
          <cell r="D5806" t="str">
            <v>ml</v>
          </cell>
          <cell r="E5806">
            <v>1</v>
          </cell>
          <cell r="F5806">
            <v>4169.460054077922</v>
          </cell>
          <cell r="G5806">
            <v>4169.460054077922</v>
          </cell>
          <cell r="H5806">
            <v>44044</v>
          </cell>
          <cell r="I5806" t="str">
            <v>Accesorios</v>
          </cell>
        </row>
        <row r="5807">
          <cell r="B5807" t="str">
            <v>T1758</v>
          </cell>
          <cell r="C5807" t="str">
            <v>Barral Rebatible Para Sanitario Pmr</v>
          </cell>
          <cell r="D5807" t="str">
            <v>u</v>
          </cell>
          <cell r="E5807">
            <v>1</v>
          </cell>
          <cell r="F5807">
            <v>1775.0743990649348</v>
          </cell>
          <cell r="G5807">
            <v>1775.0743990649348</v>
          </cell>
          <cell r="H5807">
            <v>44044</v>
          </cell>
          <cell r="I5807" t="str">
            <v>Accesorios</v>
          </cell>
        </row>
        <row r="5808">
          <cell r="B5808" t="str">
            <v>T1759</v>
          </cell>
          <cell r="C5808" t="str">
            <v>Barral Fijo Para Sanitario Pmr</v>
          </cell>
          <cell r="D5808" t="str">
            <v>u</v>
          </cell>
          <cell r="E5808">
            <v>1</v>
          </cell>
          <cell r="F5808">
            <v>2284.165299064935</v>
          </cell>
          <cell r="G5808">
            <v>2284.165299064935</v>
          </cell>
          <cell r="H5808">
            <v>44044</v>
          </cell>
          <cell r="I5808" t="str">
            <v>Accesorios</v>
          </cell>
        </row>
        <row r="5809">
          <cell r="B5809" t="str">
            <v>T1760</v>
          </cell>
          <cell r="C5809" t="str">
            <v>Barra De Apoyo Para Sanitario Pmr</v>
          </cell>
          <cell r="D5809" t="str">
            <v>u</v>
          </cell>
          <cell r="E5809">
            <v>1</v>
          </cell>
          <cell r="F5809">
            <v>1070.942199064935</v>
          </cell>
          <cell r="G5809">
            <v>1070.942199064935</v>
          </cell>
          <cell r="H5809">
            <v>44044</v>
          </cell>
          <cell r="I5809" t="str">
            <v>Accesorios</v>
          </cell>
        </row>
        <row r="5810">
          <cell r="B5810" t="str">
            <v>T1682</v>
          </cell>
          <cell r="C5810" t="str">
            <v>Pintura Sobre Muro Revocado, 1 Mano De Base Y 2 Manos De Látex Antihongo</v>
          </cell>
          <cell r="D5810" t="str">
            <v>m2</v>
          </cell>
          <cell r="E5810">
            <v>1</v>
          </cell>
          <cell r="F5810">
            <v>665.95483932445882</v>
          </cell>
          <cell r="G5810">
            <v>665.95483932445882</v>
          </cell>
          <cell r="H5810">
            <v>44044</v>
          </cell>
          <cell r="I5810" t="str">
            <v>Pintura</v>
          </cell>
        </row>
        <row r="5811">
          <cell r="B5811" t="str">
            <v>T1684</v>
          </cell>
          <cell r="C5811" t="str">
            <v>Pintura Sobre Cielorraso Yeso Aplicado, 1 Mano De Base Y 2 Manos De Látex Antihongo</v>
          </cell>
          <cell r="D5811" t="str">
            <v>m2</v>
          </cell>
          <cell r="E5811">
            <v>1</v>
          </cell>
          <cell r="F5811">
            <v>689.98712813285704</v>
          </cell>
          <cell r="G5811">
            <v>689.98712813285704</v>
          </cell>
          <cell r="H5811">
            <v>44044</v>
          </cell>
          <cell r="I5811" t="str">
            <v>Pintura</v>
          </cell>
        </row>
        <row r="5812">
          <cell r="B5812" t="str">
            <v>T1683</v>
          </cell>
          <cell r="C5812" t="str">
            <v>Pintura Sobre Muro Yeso, 1 Mano De Base Y 2 Manos De Látex</v>
          </cell>
          <cell r="D5812" t="str">
            <v>m2</v>
          </cell>
          <cell r="E5812">
            <v>1</v>
          </cell>
          <cell r="F5812">
            <v>668.85566682445881</v>
          </cell>
          <cell r="G5812">
            <v>668.85566682445881</v>
          </cell>
          <cell r="H5812">
            <v>44044</v>
          </cell>
          <cell r="I5812" t="str">
            <v>Pintura</v>
          </cell>
        </row>
        <row r="5813">
          <cell r="B5813" t="str">
            <v>T1685</v>
          </cell>
          <cell r="C5813" t="str">
            <v>Pintura Sobre Cielorraso Placa De Roca De Yeso, 1 Mano De Base Y 2 Manos De Látex</v>
          </cell>
          <cell r="D5813" t="str">
            <v>m2</v>
          </cell>
          <cell r="E5813">
            <v>1</v>
          </cell>
          <cell r="F5813">
            <v>716.04872653705615</v>
          </cell>
          <cell r="G5813">
            <v>716.04872653705615</v>
          </cell>
          <cell r="H5813">
            <v>44044</v>
          </cell>
          <cell r="I5813" t="str">
            <v>Pintura</v>
          </cell>
        </row>
        <row r="5814">
          <cell r="B5814" t="str">
            <v>T1579</v>
          </cell>
          <cell r="C5814" t="str">
            <v>Pintura Poliuretánica Y Epoxi</v>
          </cell>
          <cell r="D5814" t="str">
            <v>m2</v>
          </cell>
          <cell r="E5814">
            <v>1</v>
          </cell>
          <cell r="F5814">
            <v>1496.0165659186146</v>
          </cell>
          <cell r="G5814">
            <v>1496.0165659186146</v>
          </cell>
          <cell r="H5814">
            <v>44044</v>
          </cell>
          <cell r="I5814" t="str">
            <v>Pintura</v>
          </cell>
        </row>
        <row r="5815">
          <cell r="B5815" t="str">
            <v>T1782</v>
          </cell>
          <cell r="C5815" t="str">
            <v>Señales De Identificación De Locales</v>
          </cell>
          <cell r="D5815" t="str">
            <v>u</v>
          </cell>
          <cell r="E5815">
            <v>1</v>
          </cell>
          <cell r="F5815">
            <v>4175.1169888415589</v>
          </cell>
          <cell r="G5815">
            <v>4175.1169888415589</v>
          </cell>
          <cell r="H5815">
            <v>43992.476909722223</v>
          </cell>
          <cell r="I5815" t="str">
            <v>Cartelería</v>
          </cell>
        </row>
        <row r="5816">
          <cell r="B5816" t="str">
            <v>T1783</v>
          </cell>
          <cell r="C5816" t="str">
            <v>Señales Para Puertas De Baño</v>
          </cell>
          <cell r="D5816" t="str">
            <v>u</v>
          </cell>
          <cell r="E5816">
            <v>1</v>
          </cell>
          <cell r="F5816">
            <v>2722.6754832623374</v>
          </cell>
          <cell r="G5816">
            <v>2722.6754832623374</v>
          </cell>
          <cell r="H5816">
            <v>43992.476909722223</v>
          </cell>
          <cell r="I5816" t="str">
            <v>Cartelería</v>
          </cell>
        </row>
        <row r="5817">
          <cell r="B5817" t="str">
            <v>T1222</v>
          </cell>
          <cell r="C5817" t="str">
            <v>Embudo De Hf 20X20 (Provision Y Colocación)</v>
          </cell>
          <cell r="D5817" t="str">
            <v>u</v>
          </cell>
          <cell r="E5817">
            <v>1</v>
          </cell>
          <cell r="F5817">
            <v>2866.1507567441554</v>
          </cell>
          <cell r="G5817">
            <v>2866.1507567441554</v>
          </cell>
          <cell r="H5817">
            <v>44044</v>
          </cell>
          <cell r="I5817" t="str">
            <v>Pluviales</v>
          </cell>
        </row>
        <row r="5818">
          <cell r="B5818" t="str">
            <v>T1222</v>
          </cell>
          <cell r="C5818" t="str">
            <v>Embudo De Hf 20X20 (Provision Y Colocación)</v>
          </cell>
          <cell r="D5818" t="str">
            <v>u</v>
          </cell>
          <cell r="E5818">
            <v>1</v>
          </cell>
          <cell r="F5818">
            <v>2866.1507567441554</v>
          </cell>
          <cell r="G5818">
            <v>2866.1507567441554</v>
          </cell>
          <cell r="H5818">
            <v>44044</v>
          </cell>
          <cell r="I5818" t="str">
            <v>Pluviales</v>
          </cell>
        </row>
        <row r="5819">
          <cell r="B5819" t="str">
            <v>T1167</v>
          </cell>
          <cell r="C5819" t="str">
            <v>Caño De Pvc 110 Mm Esp. 3,2Mm, (Con Excavación Y Relleno)</v>
          </cell>
          <cell r="D5819" t="str">
            <v>ml</v>
          </cell>
          <cell r="E5819">
            <v>1</v>
          </cell>
          <cell r="F5819">
            <v>2806.9473911667524</v>
          </cell>
          <cell r="G5819">
            <v>2806.9473911667524</v>
          </cell>
          <cell r="H5819">
            <v>44044</v>
          </cell>
          <cell r="I5819" t="str">
            <v>Pluviales</v>
          </cell>
        </row>
        <row r="5820">
          <cell r="B5820" t="str">
            <v>T1167</v>
          </cell>
          <cell r="C5820" t="str">
            <v>Caño De Pvc 110 Mm Esp. 3,2Mm, (Con Excavación Y Relleno)</v>
          </cell>
          <cell r="D5820" t="str">
            <v>ml</v>
          </cell>
          <cell r="E5820">
            <v>1</v>
          </cell>
          <cell r="F5820">
            <v>2806.9473911667524</v>
          </cell>
          <cell r="G5820">
            <v>2806.9473911667524</v>
          </cell>
          <cell r="H5820">
            <v>44044</v>
          </cell>
          <cell r="I5820" t="str">
            <v>Pluviales</v>
          </cell>
        </row>
        <row r="5821">
          <cell r="B5821" t="str">
            <v>T1780</v>
          </cell>
          <cell r="C5821" t="str">
            <v>Cañería Pvc 160 Mm, Esp. 3,2 Mm (Con Excavación Y Relleno)</v>
          </cell>
          <cell r="D5821" t="str">
            <v>ml</v>
          </cell>
          <cell r="E5821">
            <v>1</v>
          </cell>
          <cell r="F5821">
            <v>2946.6168161667524</v>
          </cell>
          <cell r="G5821">
            <v>2946.6168161667524</v>
          </cell>
          <cell r="H5821">
            <v>44044</v>
          </cell>
          <cell r="I5821" t="str">
            <v>Pluviales</v>
          </cell>
        </row>
        <row r="5822">
          <cell r="B5822" t="str">
            <v>T1778</v>
          </cell>
          <cell r="C5822" t="str">
            <v xml:space="preserve">Camaras De Inspección Y Desague Con Reja De 0,60 X 0,60 </v>
          </cell>
          <cell r="D5822" t="str">
            <v>u</v>
          </cell>
          <cell r="E5822">
            <v>1</v>
          </cell>
          <cell r="F5822">
            <v>15757.060591566948</v>
          </cell>
          <cell r="G5822">
            <v>15757.060591566948</v>
          </cell>
          <cell r="H5822">
            <v>43992.452708333331</v>
          </cell>
          <cell r="I5822" t="str">
            <v>Pluviales</v>
          </cell>
        </row>
        <row r="5823">
          <cell r="B5823" t="str">
            <v>T1779</v>
          </cell>
          <cell r="C5823" t="str">
            <v>Camaras De Inspección Y Desague Con Reja De 0,60 X 1,00</v>
          </cell>
          <cell r="D5823" t="str">
            <v>u</v>
          </cell>
          <cell r="E5823">
            <v>1</v>
          </cell>
          <cell r="F5823">
            <v>21633.318007878635</v>
          </cell>
          <cell r="G5823">
            <v>21633.318007878635</v>
          </cell>
          <cell r="H5823">
            <v>43992.452708333331</v>
          </cell>
          <cell r="I5823" t="str">
            <v>Pluviales</v>
          </cell>
        </row>
        <row r="5824">
          <cell r="B5824" t="str">
            <v>T1761</v>
          </cell>
          <cell r="C5824" t="str">
            <v>Canaleta Con Rejilla De Hormigón Armado</v>
          </cell>
          <cell r="D5824" t="str">
            <v>ml</v>
          </cell>
          <cell r="E5824">
            <v>1</v>
          </cell>
          <cell r="F5824">
            <v>1262.4947416311688</v>
          </cell>
          <cell r="G5824">
            <v>1262.4947416311688</v>
          </cell>
          <cell r="H5824">
            <v>44044</v>
          </cell>
          <cell r="I5824" t="str">
            <v>Pluviales</v>
          </cell>
        </row>
        <row r="5825">
          <cell r="B5825" t="str">
            <v>T1775</v>
          </cell>
          <cell r="C5825" t="str">
            <v>Desagues Cloacales Secundario</v>
          </cell>
          <cell r="D5825" t="str">
            <v>ml</v>
          </cell>
          <cell r="E5825">
            <v>1</v>
          </cell>
          <cell r="F5825">
            <v>1600.4523212441554</v>
          </cell>
          <cell r="G5825">
            <v>1600.4523212441554</v>
          </cell>
          <cell r="H5825">
            <v>44044</v>
          </cell>
          <cell r="I5825" t="str">
            <v>Cloacales</v>
          </cell>
        </row>
        <row r="5826">
          <cell r="B5826" t="str">
            <v>T1776</v>
          </cell>
          <cell r="C5826" t="str">
            <v>Desagues Cloacales Primarios</v>
          </cell>
          <cell r="D5826" t="str">
            <v>ml</v>
          </cell>
          <cell r="E5826">
            <v>1</v>
          </cell>
          <cell r="F5826">
            <v>2965.9498406025964</v>
          </cell>
          <cell r="G5826">
            <v>2965.9498406025964</v>
          </cell>
          <cell r="H5826">
            <v>44044</v>
          </cell>
          <cell r="I5826" t="str">
            <v>Cloacales</v>
          </cell>
        </row>
        <row r="5827">
          <cell r="B5827" t="str">
            <v>T1501</v>
          </cell>
          <cell r="C5827" t="str">
            <v>Cámara De Inspección De 60X60</v>
          </cell>
          <cell r="D5827" t="str">
            <v>u</v>
          </cell>
          <cell r="E5827">
            <v>1</v>
          </cell>
          <cell r="F5827">
            <v>19283.683930438638</v>
          </cell>
          <cell r="G5827">
            <v>19283.683930438638</v>
          </cell>
          <cell r="H5827">
            <v>44044</v>
          </cell>
          <cell r="I5827" t="str">
            <v>Cloacales</v>
          </cell>
        </row>
        <row r="5828">
          <cell r="B5828" t="str">
            <v>T1777</v>
          </cell>
          <cell r="C5828" t="str">
            <v>Pileta De Patio</v>
          </cell>
          <cell r="D5828" t="str">
            <v>u</v>
          </cell>
          <cell r="E5828">
            <v>1</v>
          </cell>
          <cell r="F5828">
            <v>1982.5762462441555</v>
          </cell>
          <cell r="G5828">
            <v>1982.5762462441555</v>
          </cell>
          <cell r="H5828">
            <v>44044</v>
          </cell>
          <cell r="I5828" t="str">
            <v>Cloacales</v>
          </cell>
        </row>
        <row r="5829">
          <cell r="B5829" t="str">
            <v>T1777</v>
          </cell>
          <cell r="C5829" t="str">
            <v>Pileta De Patio</v>
          </cell>
          <cell r="D5829" t="str">
            <v>u</v>
          </cell>
          <cell r="E5829">
            <v>1</v>
          </cell>
          <cell r="F5829">
            <v>1982.5762462441555</v>
          </cell>
          <cell r="G5829">
            <v>1982.5762462441555</v>
          </cell>
          <cell r="H5829">
            <v>44044</v>
          </cell>
          <cell r="I5829" t="str">
            <v>Cloacales</v>
          </cell>
        </row>
        <row r="5830">
          <cell r="B5830" t="str">
            <v>T1763</v>
          </cell>
          <cell r="C5830" t="str">
            <v>Cañería De Agua Diam 40 Mm Con Excavación Y Relleno</v>
          </cell>
          <cell r="D5830" t="str">
            <v>ml</v>
          </cell>
          <cell r="E5830">
            <v>1</v>
          </cell>
          <cell r="F5830">
            <v>1580.8757026127269</v>
          </cell>
          <cell r="G5830">
            <v>1580.8757026127269</v>
          </cell>
          <cell r="H5830">
            <v>44044</v>
          </cell>
          <cell r="I5830" t="str">
            <v>Agua Corriente</v>
          </cell>
        </row>
        <row r="5831">
          <cell r="B5831" t="str">
            <v>T1699</v>
          </cell>
          <cell r="C5831" t="str">
            <v>Tanque De 2750 Litros Tricapa</v>
          </cell>
          <cell r="D5831" t="str">
            <v>u</v>
          </cell>
          <cell r="E5831">
            <v>1</v>
          </cell>
          <cell r="F5831">
            <v>23673.708016311688</v>
          </cell>
          <cell r="G5831">
            <v>23673.708016311688</v>
          </cell>
          <cell r="H5831">
            <v>44044</v>
          </cell>
          <cell r="I5831" t="str">
            <v>Agua Corriente</v>
          </cell>
        </row>
        <row r="5832">
          <cell r="B5832" t="str">
            <v>T1885</v>
          </cell>
          <cell r="C5832" t="str">
            <v>Tanque De Agua De 4000 Litros</v>
          </cell>
          <cell r="D5832" t="str">
            <v>u</v>
          </cell>
          <cell r="E5832">
            <v>1</v>
          </cell>
          <cell r="F5832">
            <v>32699.327816311688</v>
          </cell>
          <cell r="G5832">
            <v>32699.327816311688</v>
          </cell>
          <cell r="H5832">
            <v>44044</v>
          </cell>
          <cell r="I5832" t="str">
            <v>Agua Corriente</v>
          </cell>
        </row>
        <row r="5833">
          <cell r="B5833" t="str">
            <v>T1770</v>
          </cell>
          <cell r="C5833" t="str">
            <v>Bomba Presurizadora De 1 Hp</v>
          </cell>
          <cell r="D5833" t="str">
            <v>u</v>
          </cell>
          <cell r="E5833">
            <v>1</v>
          </cell>
          <cell r="F5833">
            <v>18894.340438732466</v>
          </cell>
          <cell r="G5833">
            <v>18894.340438732466</v>
          </cell>
          <cell r="H5833">
            <v>44044</v>
          </cell>
          <cell r="I5833" t="str">
            <v>Agua Corriente</v>
          </cell>
        </row>
        <row r="5834">
          <cell r="B5834" t="str">
            <v>T1770</v>
          </cell>
          <cell r="C5834" t="str">
            <v>Bomba Presurizadora De 1 Hp</v>
          </cell>
          <cell r="D5834" t="str">
            <v>u</v>
          </cell>
          <cell r="E5834">
            <v>1</v>
          </cell>
          <cell r="F5834">
            <v>18894.340438732466</v>
          </cell>
          <cell r="G5834">
            <v>18894.340438732466</v>
          </cell>
          <cell r="H5834">
            <v>44044</v>
          </cell>
          <cell r="I5834" t="str">
            <v>Agua Corriente</v>
          </cell>
        </row>
        <row r="5835">
          <cell r="B5835" t="str">
            <v>T1766</v>
          </cell>
          <cell r="C5835" t="str">
            <v>Cañería De Agua Diam 50 Mm Con Apertura De Canaleta</v>
          </cell>
          <cell r="D5835" t="str">
            <v>ml</v>
          </cell>
          <cell r="E5835">
            <v>1</v>
          </cell>
          <cell r="F5835">
            <v>1182.6605796489609</v>
          </cell>
          <cell r="G5835">
            <v>1182.6605796489609</v>
          </cell>
          <cell r="H5835">
            <v>44044</v>
          </cell>
          <cell r="I5835" t="str">
            <v>Agua Corriente</v>
          </cell>
        </row>
        <row r="5836">
          <cell r="B5836" t="str">
            <v>T1769</v>
          </cell>
          <cell r="C5836" t="str">
            <v>Colector Tanques Lls</v>
          </cell>
          <cell r="D5836" t="str">
            <v>gl</v>
          </cell>
          <cell r="E5836">
            <v>1</v>
          </cell>
          <cell r="F5836">
            <v>31312.754832623374</v>
          </cell>
          <cell r="G5836">
            <v>31312.754832623374</v>
          </cell>
          <cell r="H5836">
            <v>43992.421770833331</v>
          </cell>
          <cell r="I5836" t="str">
            <v>Agua Corriente</v>
          </cell>
        </row>
        <row r="5837">
          <cell r="B5837" t="str">
            <v>T1767</v>
          </cell>
          <cell r="C5837" t="str">
            <v>Cañería De Agua Diam 40 Mm Con Apertura De Canaleta</v>
          </cell>
          <cell r="D5837" t="str">
            <v>ml</v>
          </cell>
          <cell r="E5837">
            <v>1</v>
          </cell>
          <cell r="F5837">
            <v>1037.3222358989608</v>
          </cell>
          <cell r="G5837">
            <v>1037.3222358989608</v>
          </cell>
          <cell r="H5837">
            <v>44044</v>
          </cell>
          <cell r="I5837" t="str">
            <v>Agua Corriente</v>
          </cell>
        </row>
        <row r="5838">
          <cell r="B5838" t="str">
            <v>T1768</v>
          </cell>
          <cell r="C5838" t="str">
            <v>Cañería De Agua Diam 25 Mm Con Apertura De Canaleta</v>
          </cell>
          <cell r="D5838" t="str">
            <v>ml</v>
          </cell>
          <cell r="E5838">
            <v>1</v>
          </cell>
          <cell r="F5838">
            <v>796.67254739935049</v>
          </cell>
          <cell r="G5838">
            <v>796.67254739935049</v>
          </cell>
          <cell r="H5838">
            <v>44044</v>
          </cell>
          <cell r="I5838" t="str">
            <v>Agua Corriente</v>
          </cell>
        </row>
        <row r="5839">
          <cell r="B5839" t="str">
            <v>T1701</v>
          </cell>
          <cell r="C5839" t="str">
            <v>Válvula Automática Fv Ecomatic P/Mingitorio</v>
          </cell>
          <cell r="D5839" t="str">
            <v>u</v>
          </cell>
          <cell r="E5839">
            <v>1</v>
          </cell>
          <cell r="F5839">
            <v>8980.4876985974024</v>
          </cell>
          <cell r="G5839">
            <v>8980.4876985974024</v>
          </cell>
          <cell r="H5839">
            <v>44044</v>
          </cell>
          <cell r="I5839" t="str">
            <v>Agua Corriente</v>
          </cell>
        </row>
        <row r="5840">
          <cell r="B5840" t="str">
            <v>T1887</v>
          </cell>
          <cell r="C5840" t="str">
            <v>Grifería Monocomando El Lavatorio Fv Arizona</v>
          </cell>
          <cell r="D5840" t="str">
            <v>u</v>
          </cell>
          <cell r="E5840">
            <v>1</v>
          </cell>
          <cell r="F5840">
            <v>7589.8136924883102</v>
          </cell>
          <cell r="G5840">
            <v>7589.8136924883102</v>
          </cell>
          <cell r="H5840">
            <v>44044</v>
          </cell>
          <cell r="I5840" t="str">
            <v>Agua Corriente</v>
          </cell>
        </row>
        <row r="5841">
          <cell r="B5841" t="str">
            <v>T1602</v>
          </cell>
          <cell r="C5841" t="str">
            <v>Griferías Monocomando  En Piletas De Cocina</v>
          </cell>
          <cell r="D5841" t="str">
            <v>u</v>
          </cell>
          <cell r="E5841">
            <v>1</v>
          </cell>
          <cell r="F5841">
            <v>9296.4583924883118</v>
          </cell>
          <cell r="G5841">
            <v>9296.4583924883118</v>
          </cell>
          <cell r="H5841">
            <v>44044</v>
          </cell>
          <cell r="I5841" t="str">
            <v>Agua Corriente</v>
          </cell>
        </row>
        <row r="5842">
          <cell r="B5842" t="str">
            <v>T1603</v>
          </cell>
          <cell r="C5842" t="str">
            <v>Griferías Monocomando  En Duchas</v>
          </cell>
          <cell r="D5842" t="str">
            <v>u</v>
          </cell>
          <cell r="E5842">
            <v>1</v>
          </cell>
          <cell r="F5842">
            <v>9205.4500924883105</v>
          </cell>
          <cell r="G5842">
            <v>9205.4500924883105</v>
          </cell>
          <cell r="H5842">
            <v>44044</v>
          </cell>
          <cell r="I5842" t="str">
            <v>Agua Corriente</v>
          </cell>
        </row>
        <row r="5843">
          <cell r="B5843" t="str">
            <v>T1771</v>
          </cell>
          <cell r="C5843" t="str">
            <v>Grifería Monocomando Discapacitados</v>
          </cell>
          <cell r="D5843" t="str">
            <v>u</v>
          </cell>
          <cell r="E5843">
            <v>1</v>
          </cell>
          <cell r="F5843">
            <v>5577.0744985974025</v>
          </cell>
          <cell r="G5843">
            <v>5577.0744985974025</v>
          </cell>
          <cell r="H5843">
            <v>44044</v>
          </cell>
          <cell r="I5843" t="str">
            <v>Agua Corriente</v>
          </cell>
        </row>
        <row r="5844">
          <cell r="B5844" t="str">
            <v>T1401</v>
          </cell>
          <cell r="C5844" t="str">
            <v>Canillas De Servicio</v>
          </cell>
          <cell r="D5844" t="str">
            <v>un</v>
          </cell>
          <cell r="E5844">
            <v>1</v>
          </cell>
          <cell r="F5844">
            <v>1531.6198985974024</v>
          </cell>
          <cell r="G5844">
            <v>1531.6198985974024</v>
          </cell>
          <cell r="H5844">
            <v>44044</v>
          </cell>
          <cell r="I5844" t="str">
            <v>Agua Corriente</v>
          </cell>
        </row>
        <row r="5845">
          <cell r="B5845" t="str">
            <v>T1772</v>
          </cell>
          <cell r="C5845" t="str">
            <v>Termotanque Rheem 250L Eléctrico Alta Recuperación</v>
          </cell>
          <cell r="D5845" t="str">
            <v>u</v>
          </cell>
          <cell r="E5845">
            <v>1</v>
          </cell>
          <cell r="F5845">
            <v>132955.80179719481</v>
          </cell>
          <cell r="G5845">
            <v>132955.80179719481</v>
          </cell>
          <cell r="H5845">
            <v>44044</v>
          </cell>
          <cell r="I5845" t="str">
            <v>Agua Corriente</v>
          </cell>
        </row>
        <row r="5846">
          <cell r="B5846" t="str">
            <v>T1816</v>
          </cell>
          <cell r="C5846" t="str">
            <v>Cañerías Eléctricas Secundarias A La Vista Con Caño Hºgº 3/4"</v>
          </cell>
          <cell r="D5846" t="str">
            <v>ml</v>
          </cell>
          <cell r="E5846">
            <v>1</v>
          </cell>
          <cell r="F5846">
            <v>663.94509270995673</v>
          </cell>
          <cell r="G5846">
            <v>663.94509270995673</v>
          </cell>
          <cell r="H5846">
            <v>44044</v>
          </cell>
          <cell r="I5846" t="str">
            <v>Incendio</v>
          </cell>
        </row>
        <row r="5847">
          <cell r="B5847" t="str">
            <v>T1815</v>
          </cell>
          <cell r="C5847" t="str">
            <v>Caja Octogonal Grande Mop</v>
          </cell>
          <cell r="D5847" t="str">
            <v>u</v>
          </cell>
          <cell r="E5847">
            <v>1</v>
          </cell>
          <cell r="F5847">
            <v>283.48206635497831</v>
          </cell>
          <cell r="G5847">
            <v>283.48206635497831</v>
          </cell>
          <cell r="H5847">
            <v>44044</v>
          </cell>
          <cell r="I5847" t="str">
            <v>Incendio</v>
          </cell>
        </row>
        <row r="5848">
          <cell r="B5848" t="str">
            <v>T1879</v>
          </cell>
          <cell r="C5848" t="str">
            <v>Cable De Detección De Incendio 2X16Awg Twisteado Y Apantallado</v>
          </cell>
          <cell r="D5848" t="str">
            <v>ml</v>
          </cell>
          <cell r="E5848">
            <v>1</v>
          </cell>
          <cell r="F5848">
            <v>385.4105273990649</v>
          </cell>
          <cell r="G5848">
            <v>385.4105273990649</v>
          </cell>
          <cell r="H5848">
            <v>44044</v>
          </cell>
          <cell r="I5848" t="str">
            <v>Incendio</v>
          </cell>
        </row>
        <row r="5849">
          <cell r="B5849" t="str">
            <v>T1880</v>
          </cell>
          <cell r="C5849" t="str">
            <v>Avisador Manual</v>
          </cell>
          <cell r="D5849" t="str">
            <v>u</v>
          </cell>
          <cell r="E5849">
            <v>1</v>
          </cell>
          <cell r="F5849">
            <v>1606.479399064935</v>
          </cell>
          <cell r="G5849">
            <v>1606.479399064935</v>
          </cell>
          <cell r="H5849">
            <v>44044</v>
          </cell>
          <cell r="I5849" t="str">
            <v>Incendio</v>
          </cell>
        </row>
        <row r="5850">
          <cell r="B5850" t="str">
            <v>T1881</v>
          </cell>
          <cell r="C5850" t="str">
            <v>Detectores De Humo Óptico C/Base Intercambiable</v>
          </cell>
          <cell r="D5850" t="str">
            <v>u</v>
          </cell>
          <cell r="E5850">
            <v>1</v>
          </cell>
          <cell r="F5850">
            <v>2031.272799064935</v>
          </cell>
          <cell r="G5850">
            <v>2031.272799064935</v>
          </cell>
          <cell r="H5850">
            <v>44044</v>
          </cell>
          <cell r="I5850" t="str">
            <v>Incendio</v>
          </cell>
        </row>
        <row r="5851">
          <cell r="B5851" t="str">
            <v>T1882</v>
          </cell>
          <cell r="C5851" t="str">
            <v>Central De Incendio De 2 Zonas Y 60 Puntos</v>
          </cell>
          <cell r="D5851" t="str">
            <v>u</v>
          </cell>
          <cell r="E5851">
            <v>1</v>
          </cell>
          <cell r="F5851">
            <v>30797.058585038958</v>
          </cell>
          <cell r="G5851">
            <v>30797.058585038958</v>
          </cell>
          <cell r="H5851">
            <v>44044</v>
          </cell>
          <cell r="I5851" t="str">
            <v>Incendio</v>
          </cell>
        </row>
        <row r="5852">
          <cell r="B5852" t="str">
            <v>T1883</v>
          </cell>
          <cell r="C5852" t="str">
            <v>Sirena C/Luz Estroboscópica</v>
          </cell>
          <cell r="D5852" t="str">
            <v>u</v>
          </cell>
          <cell r="E5852">
            <v>1</v>
          </cell>
          <cell r="F5852">
            <v>3030.3140981298702</v>
          </cell>
          <cell r="G5852">
            <v>3030.3140981298702</v>
          </cell>
          <cell r="H5852">
            <v>44044</v>
          </cell>
          <cell r="I5852" t="str">
            <v>Incendio</v>
          </cell>
        </row>
        <row r="5853">
          <cell r="B5853" t="str">
            <v>T1773</v>
          </cell>
          <cell r="C5853" t="str">
            <v>Matafuego De Polvo Químico 5 Kg</v>
          </cell>
          <cell r="D5853" t="str">
            <v>u</v>
          </cell>
          <cell r="E5853">
            <v>1</v>
          </cell>
          <cell r="F5853">
            <v>4244.6811793246752</v>
          </cell>
          <cell r="G5853">
            <v>4244.6811793246752</v>
          </cell>
          <cell r="H5853">
            <v>44044</v>
          </cell>
          <cell r="I5853" t="str">
            <v>Incendio</v>
          </cell>
        </row>
        <row r="5854">
          <cell r="B5854" t="str">
            <v>T1774</v>
          </cell>
          <cell r="C5854" t="str">
            <v>Matafuego De Halotón 5 Kg</v>
          </cell>
          <cell r="D5854" t="str">
            <v>u</v>
          </cell>
          <cell r="E5854">
            <v>1</v>
          </cell>
          <cell r="F5854">
            <v>8799.2265793246752</v>
          </cell>
          <cell r="G5854">
            <v>8799.2265793246752</v>
          </cell>
          <cell r="H5854">
            <v>44044</v>
          </cell>
          <cell r="I5854" t="str">
            <v>Incendio</v>
          </cell>
        </row>
        <row r="5856">
          <cell r="A5856" t="str">
            <v>T1941</v>
          </cell>
          <cell r="C5856" t="str">
            <v>Excavación De 5000 M3</v>
          </cell>
          <cell r="D5856" t="str">
            <v>gl</v>
          </cell>
          <cell r="E5856">
            <v>10</v>
          </cell>
          <cell r="F5856" t="str">
            <v>días</v>
          </cell>
          <cell r="G5856">
            <v>3674118.870154616</v>
          </cell>
          <cell r="H5856">
            <v>44009.848101851851</v>
          </cell>
          <cell r="I5856" t="str">
            <v>03 MOVIMIENTO DE SUELOS</v>
          </cell>
        </row>
        <row r="5857">
          <cell r="B5857" t="str">
            <v>I2109</v>
          </cell>
          <cell r="C5857" t="str">
            <v>Cat 320 200 Hp (Costo Fijo)</v>
          </cell>
          <cell r="D5857" t="str">
            <v>hs</v>
          </cell>
          <cell r="E5857">
            <v>160</v>
          </cell>
          <cell r="F5857">
            <v>1692.116</v>
          </cell>
          <cell r="G5857">
            <v>270738.56</v>
          </cell>
          <cell r="H5857">
            <v>44062</v>
          </cell>
          <cell r="I5857">
            <v>2</v>
          </cell>
        </row>
        <row r="5858">
          <cell r="B5858" t="str">
            <v>I2110</v>
          </cell>
          <cell r="C5858" t="str">
            <v>Cat 320 200 Hp (Costo Variable)</v>
          </cell>
          <cell r="D5858" t="str">
            <v>hs</v>
          </cell>
          <cell r="E5858">
            <v>120</v>
          </cell>
          <cell r="F5858">
            <v>2779.6435000000001</v>
          </cell>
          <cell r="G5858">
            <v>333557.22000000003</v>
          </cell>
          <cell r="H5858">
            <v>44062</v>
          </cell>
          <cell r="I5858">
            <v>6</v>
          </cell>
        </row>
        <row r="5859">
          <cell r="B5859" t="str">
            <v>I2111</v>
          </cell>
          <cell r="C5859" t="str">
            <v>Camion Tatoo 15-18 M3 (Costo Fijo)</v>
          </cell>
          <cell r="D5859" t="str">
            <v>hs</v>
          </cell>
          <cell r="E5859">
            <v>800</v>
          </cell>
          <cell r="F5859">
            <v>1592.7623999999998</v>
          </cell>
          <cell r="G5859">
            <v>1274209.92</v>
          </cell>
          <cell r="H5859">
            <v>44062</v>
          </cell>
          <cell r="I5859">
            <v>10</v>
          </cell>
        </row>
        <row r="5860">
          <cell r="B5860" t="str">
            <v>I2112</v>
          </cell>
          <cell r="C5860" t="str">
            <v>Camion Tatoo 15-18 M3 (Costo Variable)</v>
          </cell>
          <cell r="D5860" t="str">
            <v>hs</v>
          </cell>
          <cell r="E5860">
            <v>700</v>
          </cell>
          <cell r="F5860">
            <v>1531.4233553719007</v>
          </cell>
          <cell r="G5860">
            <v>1071996.3487603306</v>
          </cell>
          <cell r="H5860">
            <v>44062</v>
          </cell>
          <cell r="I5860">
            <v>7</v>
          </cell>
        </row>
        <row r="5861">
          <cell r="B5861" t="str">
            <v>I1311</v>
          </cell>
          <cell r="C5861" t="str">
            <v>Maquinista</v>
          </cell>
          <cell r="D5861" t="str">
            <v>hs</v>
          </cell>
          <cell r="E5861">
            <v>960</v>
          </cell>
          <cell r="F5861">
            <v>670.51752228571434</v>
          </cell>
          <cell r="G5861">
            <v>643696.82139428577</v>
          </cell>
          <cell r="H5861">
            <v>44062</v>
          </cell>
          <cell r="I5861">
            <v>8</v>
          </cell>
        </row>
        <row r="5862">
          <cell r="B5862" t="str">
            <v>I2108</v>
          </cell>
          <cell r="C5862" t="str">
            <v>Peaje Retiro De Suelos</v>
          </cell>
          <cell r="D5862" t="str">
            <v>u</v>
          </cell>
          <cell r="E5862">
            <v>666</v>
          </cell>
          <cell r="F5862">
            <v>120</v>
          </cell>
          <cell r="G5862">
            <v>79920</v>
          </cell>
          <cell r="H5862">
            <v>44009.848101851851</v>
          </cell>
          <cell r="I5862" t="str">
            <v>5000 m3 / 15 m3  x 2 peajes = 660</v>
          </cell>
        </row>
        <row r="5863">
          <cell r="I5863" t="str">
            <v>|</v>
          </cell>
        </row>
        <row r="5864">
          <cell r="A5864" t="str">
            <v>T1942</v>
          </cell>
          <cell r="C5864" t="str">
            <v>Cat 320 Fijo Y Variable Parametrizado</v>
          </cell>
          <cell r="D5864" t="str">
            <v>día</v>
          </cell>
          <cell r="G5864">
            <v>30214.789000000001</v>
          </cell>
          <cell r="H5864">
            <v>44062</v>
          </cell>
          <cell r="I5864" t="str">
            <v>80 MODELO</v>
          </cell>
        </row>
        <row r="5865">
          <cell r="B5865" t="str">
            <v>I2109</v>
          </cell>
          <cell r="C5865" t="str">
            <v>Cat 320 200 Hp (Costo Fijo)</v>
          </cell>
          <cell r="D5865" t="str">
            <v>hs</v>
          </cell>
          <cell r="E5865">
            <v>8</v>
          </cell>
          <cell r="F5865">
            <v>1692.116</v>
          </cell>
          <cell r="G5865">
            <v>13536.928</v>
          </cell>
          <cell r="H5865">
            <v>44062</v>
          </cell>
        </row>
        <row r="5866">
          <cell r="B5866" t="str">
            <v>I2110</v>
          </cell>
          <cell r="C5866" t="str">
            <v>Cat 320 200 Hp (Costo Variable)</v>
          </cell>
          <cell r="D5866" t="str">
            <v>hs</v>
          </cell>
          <cell r="E5866">
            <v>6</v>
          </cell>
          <cell r="F5866">
            <v>2779.6435000000001</v>
          </cell>
          <cell r="G5866">
            <v>16677.861000000001</v>
          </cell>
          <cell r="H5866">
            <v>44062</v>
          </cell>
        </row>
        <row r="5868">
          <cell r="A5868" t="str">
            <v>T1943</v>
          </cell>
          <cell r="C5868" t="str">
            <v>Camión Tatoo Fijo Y Variable Parametrizado</v>
          </cell>
          <cell r="D5868" t="str">
            <v>día</v>
          </cell>
          <cell r="G5868">
            <v>21930.639332231403</v>
          </cell>
          <cell r="H5868">
            <v>44062</v>
          </cell>
          <cell r="I5868" t="str">
            <v>80 MODELO</v>
          </cell>
        </row>
        <row r="5869">
          <cell r="B5869" t="str">
            <v>I2111</v>
          </cell>
          <cell r="C5869" t="str">
            <v>Camion Tatoo 15-18 M3 (Costo Fijo)</v>
          </cell>
          <cell r="D5869" t="str">
            <v>hs</v>
          </cell>
          <cell r="E5869">
            <v>8</v>
          </cell>
          <cell r="F5869">
            <v>1592.7623999999998</v>
          </cell>
          <cell r="G5869">
            <v>12742.099199999999</v>
          </cell>
          <cell r="H5869">
            <v>44062</v>
          </cell>
        </row>
        <row r="5870">
          <cell r="B5870" t="str">
            <v>I2112</v>
          </cell>
          <cell r="C5870" t="str">
            <v>Camion Tatoo 15-18 M3 (Costo Variable)</v>
          </cell>
          <cell r="D5870" t="str">
            <v>hs</v>
          </cell>
          <cell r="E5870">
            <v>6</v>
          </cell>
          <cell r="F5870">
            <v>1531.4233553719007</v>
          </cell>
          <cell r="G5870">
            <v>9188.5401322314046</v>
          </cell>
          <cell r="H5870">
            <v>44062</v>
          </cell>
        </row>
        <row r="5872">
          <cell r="A5872" t="str">
            <v>T1944</v>
          </cell>
          <cell r="C5872" t="str">
            <v>Servicio De Arenado</v>
          </cell>
          <cell r="D5872" t="str">
            <v>gl</v>
          </cell>
          <cell r="G5872">
            <v>400000</v>
          </cell>
          <cell r="H5872">
            <v>43985</v>
          </cell>
          <cell r="I5872" t="str">
            <v>LA PLATA</v>
          </cell>
        </row>
        <row r="5873">
          <cell r="B5873" t="str">
            <v>I2113</v>
          </cell>
          <cell r="C5873" t="str">
            <v>Servicio De Arenado</v>
          </cell>
          <cell r="D5873" t="str">
            <v>día</v>
          </cell>
          <cell r="E5873">
            <v>40</v>
          </cell>
          <cell r="F5873">
            <v>10000</v>
          </cell>
          <cell r="G5873">
            <v>400000</v>
          </cell>
          <cell r="H5873">
            <v>43985</v>
          </cell>
        </row>
        <row r="5875">
          <cell r="A5875" t="str">
            <v>T1945</v>
          </cell>
          <cell r="C5875" t="str">
            <v>Servicio De Hidrolavado</v>
          </cell>
          <cell r="D5875" t="str">
            <v>gl</v>
          </cell>
          <cell r="G5875">
            <v>520000</v>
          </cell>
          <cell r="H5875">
            <v>43985</v>
          </cell>
          <cell r="I5875" t="str">
            <v>LA PLATA</v>
          </cell>
        </row>
        <row r="5876">
          <cell r="B5876" t="str">
            <v>I2114</v>
          </cell>
          <cell r="C5876" t="str">
            <v>Servicio De Hidrolavado</v>
          </cell>
          <cell r="D5876" t="str">
            <v>día</v>
          </cell>
          <cell r="E5876">
            <v>40</v>
          </cell>
          <cell r="F5876">
            <v>13000</v>
          </cell>
          <cell r="G5876">
            <v>520000</v>
          </cell>
          <cell r="H5876">
            <v>43985</v>
          </cell>
        </row>
        <row r="5878">
          <cell r="A5878" t="str">
            <v>T1946</v>
          </cell>
          <cell r="C5878" t="str">
            <v>Cyp Tp6 De Mampostería</v>
          </cell>
          <cell r="D5878" t="str">
            <v>gl</v>
          </cell>
          <cell r="E5878">
            <v>8</v>
          </cell>
          <cell r="F5878" t="str">
            <v>días</v>
          </cell>
          <cell r="G5878">
            <v>608393.04476179508</v>
          </cell>
          <cell r="H5878">
            <v>44044</v>
          </cell>
          <cell r="I5878" t="str">
            <v>06 MAMPOSTERÍA, Y OTROS CERRAMIENTOS</v>
          </cell>
        </row>
        <row r="5879">
          <cell r="B5879" t="str">
            <v>T1949</v>
          </cell>
          <cell r="C5879" t="str">
            <v>Materiales Para 1 M2 De Pared De Lc15</v>
          </cell>
          <cell r="D5879" t="str">
            <v>m2</v>
          </cell>
          <cell r="E5879">
            <v>114</v>
          </cell>
          <cell r="F5879">
            <v>613.80449462799993</v>
          </cell>
          <cell r="G5879">
            <v>69973.712387591993</v>
          </cell>
          <cell r="H5879">
            <v>44044</v>
          </cell>
          <cell r="I5879">
            <v>304.5</v>
          </cell>
        </row>
        <row r="5880">
          <cell r="B5880" t="str">
            <v>T1947</v>
          </cell>
          <cell r="C5880" t="str">
            <v>Materiales Para 1 M2 De Pared De Lh8</v>
          </cell>
          <cell r="D5880" t="str">
            <v>m2</v>
          </cell>
          <cell r="E5880">
            <v>108</v>
          </cell>
          <cell r="F5880">
            <v>408.37592137450002</v>
          </cell>
          <cell r="G5880">
            <v>44104.599508446001</v>
          </cell>
          <cell r="H5880">
            <v>44044</v>
          </cell>
          <cell r="I5880">
            <v>2.9425287356321839</v>
          </cell>
        </row>
        <row r="5881">
          <cell r="B5881" t="str">
            <v>T1950</v>
          </cell>
          <cell r="C5881" t="str">
            <v>Materiales Para 1 M2 De Pared De Lh18</v>
          </cell>
          <cell r="D5881" t="str">
            <v>m2</v>
          </cell>
          <cell r="E5881">
            <v>82.5</v>
          </cell>
          <cell r="F5881">
            <v>425.16764544262503</v>
          </cell>
          <cell r="G5881">
            <v>35076.330749016568</v>
          </cell>
          <cell r="H5881">
            <v>44044</v>
          </cell>
        </row>
        <row r="5882">
          <cell r="B5882" t="str">
            <v>I1010</v>
          </cell>
          <cell r="C5882" t="str">
            <v>Acero  Adn420 Diam 6 Mm</v>
          </cell>
          <cell r="D5882" t="str">
            <v>ton</v>
          </cell>
          <cell r="E5882">
            <v>2.64E-2</v>
          </cell>
          <cell r="F5882">
            <v>77383.858399999997</v>
          </cell>
          <cell r="G5882">
            <v>2042.9338617599999</v>
          </cell>
          <cell r="H5882">
            <v>44044</v>
          </cell>
          <cell r="I5882" t="str">
            <v>60 ML DE DINTEL X 2 HIERROS = 120 ML</v>
          </cell>
        </row>
        <row r="5883">
          <cell r="B5883" t="str">
            <v>T1025</v>
          </cell>
          <cell r="C5883" t="str">
            <v>Mortero 1:3 (Mat)</v>
          </cell>
          <cell r="D5883" t="str">
            <v>m3</v>
          </cell>
          <cell r="E5883">
            <v>0.51</v>
          </cell>
          <cell r="F5883">
            <v>6787.2010500000006</v>
          </cell>
          <cell r="G5883">
            <v>3461.4725355000005</v>
          </cell>
          <cell r="H5883">
            <v>44044</v>
          </cell>
          <cell r="I5883" t="str">
            <v>0,10 ML*0,03ML*170 ML</v>
          </cell>
        </row>
        <row r="5884">
          <cell r="B5884" t="str">
            <v>I1004</v>
          </cell>
          <cell r="C5884" t="str">
            <v>Oficial</v>
          </cell>
          <cell r="D5884" t="str">
            <v>hs</v>
          </cell>
          <cell r="E5884">
            <v>512</v>
          </cell>
          <cell r="F5884">
            <v>534.76377932467528</v>
          </cell>
          <cell r="G5884">
            <v>273799.05501423375</v>
          </cell>
          <cell r="H5884">
            <v>44044</v>
          </cell>
          <cell r="I5884">
            <v>8</v>
          </cell>
        </row>
        <row r="5885">
          <cell r="B5885" t="str">
            <v>I1005</v>
          </cell>
          <cell r="C5885" t="str">
            <v>Ayudante</v>
          </cell>
          <cell r="D5885" t="str">
            <v>hs</v>
          </cell>
          <cell r="E5885">
            <v>384</v>
          </cell>
          <cell r="F5885">
            <v>468.58057475324659</v>
          </cell>
          <cell r="G5885">
            <v>179934.9407052467</v>
          </cell>
          <cell r="H5885">
            <v>44044</v>
          </cell>
          <cell r="I5885">
            <v>6</v>
          </cell>
        </row>
        <row r="5887">
          <cell r="A5887" t="str">
            <v>T1947</v>
          </cell>
          <cell r="C5887" t="str">
            <v>Materiales Para 1 M2 De Pared De Lh8</v>
          </cell>
          <cell r="D5887" t="str">
            <v>m2</v>
          </cell>
          <cell r="G5887">
            <v>408.37592137450002</v>
          </cell>
          <cell r="H5887">
            <v>44044</v>
          </cell>
          <cell r="I5887" t="str">
            <v>06 MAMPOSTERÍA, Y OTROS CERRAMIENTOS</v>
          </cell>
        </row>
        <row r="5888">
          <cell r="B5888" t="str">
            <v>I1006</v>
          </cell>
          <cell r="C5888" t="str">
            <v>Ladrillo Hueco 8X18X33</v>
          </cell>
          <cell r="D5888" t="str">
            <v>u</v>
          </cell>
          <cell r="E5888">
            <v>16.317</v>
          </cell>
          <cell r="F5888">
            <v>23.2562</v>
          </cell>
          <cell r="G5888">
            <v>379.47141540000001</v>
          </cell>
          <cell r="H5888">
            <v>44044</v>
          </cell>
        </row>
        <row r="5889">
          <cell r="B5889" t="str">
            <v>T1022</v>
          </cell>
          <cell r="C5889" t="str">
            <v>Mortero 1/4:1:4 (Mat)</v>
          </cell>
          <cell r="D5889" t="str">
            <v>m3</v>
          </cell>
          <cell r="E5889">
            <v>6.4999999999999997E-3</v>
          </cell>
          <cell r="F5889">
            <v>4446.8470729999999</v>
          </cell>
          <cell r="G5889">
            <v>28.904505974499997</v>
          </cell>
          <cell r="H5889">
            <v>44044</v>
          </cell>
        </row>
        <row r="5891">
          <cell r="A5891" t="str">
            <v>T1948</v>
          </cell>
          <cell r="C5891" t="str">
            <v>Materiales Para 1 M2 De Pared De Lh12</v>
          </cell>
          <cell r="D5891" t="str">
            <v>m2</v>
          </cell>
          <cell r="G5891">
            <v>514.82994716175006</v>
          </cell>
          <cell r="H5891">
            <v>44044</v>
          </cell>
          <cell r="I5891" t="str">
            <v>06 MAMPOSTERÍA, Y OTROS CERRAMIENTOS</v>
          </cell>
        </row>
        <row r="5892">
          <cell r="B5892" t="str">
            <v>I1007</v>
          </cell>
          <cell r="C5892" t="str">
            <v>Ladrillo Hueco 12X18X33</v>
          </cell>
          <cell r="D5892" t="str">
            <v>u</v>
          </cell>
          <cell r="E5892">
            <v>16.317</v>
          </cell>
          <cell r="F5892">
            <v>28.894600000000001</v>
          </cell>
          <cell r="G5892">
            <v>471.47318820000004</v>
          </cell>
          <cell r="H5892">
            <v>44044</v>
          </cell>
        </row>
        <row r="5893">
          <cell r="B5893" t="str">
            <v>T1022</v>
          </cell>
          <cell r="C5893" t="str">
            <v>Mortero 1/4:1:4 (Mat)</v>
          </cell>
          <cell r="D5893" t="str">
            <v>m3</v>
          </cell>
          <cell r="E5893">
            <v>9.75E-3</v>
          </cell>
          <cell r="F5893">
            <v>4446.8470729999999</v>
          </cell>
          <cell r="G5893">
            <v>43.356758961749996</v>
          </cell>
          <cell r="H5893">
            <v>44044</v>
          </cell>
        </row>
        <row r="5895">
          <cell r="A5895" t="str">
            <v>T1949</v>
          </cell>
          <cell r="C5895" t="str">
            <v>Materiales Para 1 M2 De Pared De Lc15</v>
          </cell>
          <cell r="D5895" t="str">
            <v>m2</v>
          </cell>
          <cell r="G5895">
            <v>613.80449462799993</v>
          </cell>
          <cell r="H5895">
            <v>44044</v>
          </cell>
          <cell r="I5895" t="str">
            <v>06 MAMPOSTERÍA, Y OTROS CERRAMIENTOS</v>
          </cell>
        </row>
        <row r="5896">
          <cell r="B5896" t="str">
            <v>I1003</v>
          </cell>
          <cell r="C5896" t="str">
            <v>Ladrillo Comun</v>
          </cell>
          <cell r="D5896" t="str">
            <v>u</v>
          </cell>
          <cell r="E5896">
            <v>61</v>
          </cell>
          <cell r="F5896">
            <v>7.4379999999999997</v>
          </cell>
          <cell r="G5896">
            <v>453.71799999999996</v>
          </cell>
          <cell r="H5896">
            <v>44044</v>
          </cell>
        </row>
        <row r="5897">
          <cell r="B5897" t="str">
            <v>T1022</v>
          </cell>
          <cell r="C5897" t="str">
            <v>Mortero 1/4:1:4 (Mat)</v>
          </cell>
          <cell r="D5897" t="str">
            <v>m3</v>
          </cell>
          <cell r="E5897">
            <v>3.5999999999999997E-2</v>
          </cell>
          <cell r="F5897">
            <v>4446.8470729999999</v>
          </cell>
          <cell r="G5897">
            <v>160.086494628</v>
          </cell>
          <cell r="H5897">
            <v>44044</v>
          </cell>
        </row>
        <row r="5899">
          <cell r="A5899" t="str">
            <v>T1950</v>
          </cell>
          <cell r="C5899" t="str">
            <v>Materiales Para 1 M2 De Pared De Lh18</v>
          </cell>
          <cell r="D5899" t="str">
            <v>m2</v>
          </cell>
          <cell r="G5899">
            <v>425.16764544262503</v>
          </cell>
          <cell r="H5899">
            <v>44044</v>
          </cell>
          <cell r="I5899" t="str">
            <v>06 MAMPOSTERÍA, Y OTROS CERRAMIENTOS</v>
          </cell>
        </row>
        <row r="5900">
          <cell r="B5900" t="str">
            <v>I1021</v>
          </cell>
          <cell r="C5900" t="str">
            <v>Ladrillo Hueco 18X18X33</v>
          </cell>
          <cell r="D5900" t="str">
            <v>u</v>
          </cell>
          <cell r="E5900">
            <v>16.317</v>
          </cell>
          <cell r="F5900">
            <v>22.071000000000002</v>
          </cell>
          <cell r="G5900">
            <v>360.13250700000003</v>
          </cell>
          <cell r="H5900">
            <v>44044</v>
          </cell>
        </row>
        <row r="5901">
          <cell r="B5901" t="str">
            <v>T1022</v>
          </cell>
          <cell r="C5901" t="str">
            <v>Mortero 1/4:1:4 (Mat)</v>
          </cell>
          <cell r="D5901" t="str">
            <v>m3</v>
          </cell>
          <cell r="E5901">
            <v>1.4624999999999999E-2</v>
          </cell>
          <cell r="F5901">
            <v>4446.8470729999999</v>
          </cell>
          <cell r="G5901">
            <v>65.035138442624998</v>
          </cell>
          <cell r="H5901">
            <v>44044</v>
          </cell>
        </row>
        <row r="5903">
          <cell r="A5903" t="str">
            <v>T1951</v>
          </cell>
          <cell r="C5903" t="str">
            <v>Colocación De Premarcos Para Carpinterías De Aluminio</v>
          </cell>
          <cell r="D5903" t="str">
            <v>m2</v>
          </cell>
          <cell r="G5903">
            <v>752.50826555844139</v>
          </cell>
          <cell r="H5903">
            <v>44044</v>
          </cell>
          <cell r="I5903" t="str">
            <v>17.1 CARPINTERIA DE ALUMINIO</v>
          </cell>
        </row>
        <row r="5904">
          <cell r="B5904" t="str">
            <v>I1004</v>
          </cell>
          <cell r="C5904" t="str">
            <v>Oficial</v>
          </cell>
          <cell r="D5904" t="str">
            <v>hs</v>
          </cell>
          <cell r="E5904">
            <v>0.75</v>
          </cell>
          <cell r="F5904">
            <v>534.76377932467528</v>
          </cell>
          <cell r="G5904">
            <v>401.07283449350643</v>
          </cell>
          <cell r="H5904">
            <v>44044</v>
          </cell>
          <cell r="I5904" t="str">
            <v>en 8 hs coloco 6 m2</v>
          </cell>
        </row>
        <row r="5905">
          <cell r="B5905" t="str">
            <v>I1005</v>
          </cell>
          <cell r="C5905" t="str">
            <v>Ayudante</v>
          </cell>
          <cell r="D5905" t="str">
            <v>hs</v>
          </cell>
          <cell r="E5905">
            <v>0.75</v>
          </cell>
          <cell r="F5905">
            <v>468.58057475324659</v>
          </cell>
          <cell r="G5905">
            <v>351.43543106493496</v>
          </cell>
          <cell r="H5905">
            <v>44044</v>
          </cell>
        </row>
        <row r="5907">
          <cell r="A5907" t="str">
            <v>T1952</v>
          </cell>
          <cell r="C5907" t="str">
            <v>Contrapiso Alivianado Esp 15 Cm</v>
          </cell>
          <cell r="D5907" t="str">
            <v>m2</v>
          </cell>
          <cell r="G5907">
            <v>1928.8371936701299</v>
          </cell>
          <cell r="H5907">
            <v>44044</v>
          </cell>
          <cell r="I5907" t="str">
            <v>09 CONTRAPISOS</v>
          </cell>
        </row>
        <row r="5908">
          <cell r="B5908" t="str">
            <v>I1470</v>
          </cell>
          <cell r="C5908" t="str">
            <v>Perlas Telgopor X 170 Lt (Rinde 0,2 M3)</v>
          </cell>
          <cell r="D5908" t="str">
            <v>u</v>
          </cell>
          <cell r="E5908">
            <v>0.75</v>
          </cell>
          <cell r="F5908">
            <v>851.23969999999997</v>
          </cell>
          <cell r="G5908">
            <v>638.42977499999995</v>
          </cell>
          <cell r="H5908">
            <v>44044</v>
          </cell>
          <cell r="I5908" t="str">
            <v>0,4 bolsa rinde 0,08 m3</v>
          </cell>
        </row>
        <row r="5909">
          <cell r="B5909" t="str">
            <v>I1001</v>
          </cell>
          <cell r="C5909" t="str">
            <v>Cemento Portland X 50 Kg</v>
          </cell>
          <cell r="D5909" t="str">
            <v>kg</v>
          </cell>
          <cell r="E5909">
            <v>37.5</v>
          </cell>
          <cell r="F5909">
            <v>10.3306</v>
          </cell>
          <cell r="G5909">
            <v>387.39750000000004</v>
          </cell>
          <cell r="H5909">
            <v>44044</v>
          </cell>
          <cell r="I5909" t="str">
            <v>250 kg/m3</v>
          </cell>
        </row>
        <row r="5910">
          <cell r="B5910" t="str">
            <v>T1289</v>
          </cell>
          <cell r="C5910" t="str">
            <v>Ejecución De Contrapiso Sobre Losa Esp 8 Cm (Mo)</v>
          </cell>
          <cell r="D5910" t="str">
            <v>m2</v>
          </cell>
          <cell r="E5910">
            <v>1.8</v>
          </cell>
          <cell r="F5910">
            <v>501.67217703896097</v>
          </cell>
          <cell r="G5910">
            <v>903.00991867012976</v>
          </cell>
          <cell r="H5910">
            <v>44044</v>
          </cell>
          <cell r="I5910">
            <v>0.4</v>
          </cell>
        </row>
        <row r="5912">
          <cell r="A5912" t="str">
            <v>T1953</v>
          </cell>
          <cell r="C5912" t="str">
            <v>Colección De Mezclas (Mat)</v>
          </cell>
          <cell r="D5912" t="str">
            <v>gl</v>
          </cell>
          <cell r="G5912">
            <v>28367.556583599999</v>
          </cell>
          <cell r="H5912">
            <v>44044</v>
          </cell>
          <cell r="I5912" t="str">
            <v>80 MODELO</v>
          </cell>
        </row>
        <row r="5913">
          <cell r="B5913" t="str">
            <v>T1021</v>
          </cell>
          <cell r="C5913" t="str">
            <v>Mortero 1/4:1:3 (Mat)</v>
          </cell>
          <cell r="D5913" t="str">
            <v>m3</v>
          </cell>
          <cell r="E5913">
            <v>1</v>
          </cell>
          <cell r="F5913">
            <v>4079.70291</v>
          </cell>
          <cell r="G5913">
            <v>4079.70291</v>
          </cell>
          <cell r="H5913">
            <v>44044</v>
          </cell>
        </row>
        <row r="5914">
          <cell r="B5914" t="str">
            <v>T1025</v>
          </cell>
          <cell r="C5914" t="str">
            <v>Mortero 1:3 (Mat)</v>
          </cell>
          <cell r="D5914" t="str">
            <v>m3</v>
          </cell>
          <cell r="E5914">
            <v>1</v>
          </cell>
          <cell r="F5914">
            <v>6787.2010500000006</v>
          </cell>
          <cell r="G5914">
            <v>6787.2010500000006</v>
          </cell>
          <cell r="H5914">
            <v>44044</v>
          </cell>
        </row>
        <row r="5915">
          <cell r="B5915" t="str">
            <v>T1028</v>
          </cell>
          <cell r="C5915" t="str">
            <v>Mortero 1/4:1:4 (Mat)</v>
          </cell>
          <cell r="D5915" t="str">
            <v>m3</v>
          </cell>
          <cell r="E5915">
            <v>1</v>
          </cell>
          <cell r="F5915">
            <v>4280.9394000000002</v>
          </cell>
          <cell r="G5915">
            <v>4280.9394000000002</v>
          </cell>
          <cell r="H5915">
            <v>44044</v>
          </cell>
        </row>
        <row r="5916">
          <cell r="B5916" t="str">
            <v>T1054</v>
          </cell>
          <cell r="C5916" t="str">
            <v xml:space="preserve"> Mortero 1/8:1:3 (Mat)</v>
          </cell>
          <cell r="D5916" t="str">
            <v>m3</v>
          </cell>
          <cell r="E5916">
            <v>1</v>
          </cell>
          <cell r="F5916">
            <v>5379.7364699999998</v>
          </cell>
          <cell r="G5916">
            <v>5379.7364699999998</v>
          </cell>
          <cell r="H5916">
            <v>44044</v>
          </cell>
        </row>
        <row r="5917">
          <cell r="B5917" t="str">
            <v>T1066</v>
          </cell>
          <cell r="C5917" t="str">
            <v>Hormigon Pobre Para Contrapisos 1/8:1:4:8  (Mat)</v>
          </cell>
          <cell r="D5917" t="str">
            <v>m3</v>
          </cell>
          <cell r="E5917">
            <v>1</v>
          </cell>
          <cell r="F5917">
            <v>3199.1427936</v>
          </cell>
          <cell r="G5917">
            <v>3199.1427936</v>
          </cell>
          <cell r="H5917">
            <v>44044</v>
          </cell>
        </row>
        <row r="5918">
          <cell r="B5918" t="str">
            <v>T1106</v>
          </cell>
          <cell r="C5918" t="str">
            <v xml:space="preserve">Hormigon 1:3:3 </v>
          </cell>
          <cell r="D5918" t="str">
            <v>m3</v>
          </cell>
          <cell r="E5918">
            <v>1</v>
          </cell>
          <cell r="F5918">
            <v>4640.8339599999999</v>
          </cell>
          <cell r="G5918">
            <v>4640.8339599999999</v>
          </cell>
          <cell r="H5918">
            <v>44044</v>
          </cell>
        </row>
        <row r="5920">
          <cell r="A5920" t="str">
            <v>T1954</v>
          </cell>
          <cell r="C5920" t="str">
            <v>Pantallas De Protección Conformada Por Tubos Y Nudos, Y Paneles Fenolicios A 45°</v>
          </cell>
          <cell r="D5920" t="str">
            <v>gl</v>
          </cell>
          <cell r="G5920">
            <v>6172504.9572987016</v>
          </cell>
          <cell r="H5920">
            <v>44044</v>
          </cell>
          <cell r="I5920" t="str">
            <v>LA PLATA</v>
          </cell>
        </row>
        <row r="5921">
          <cell r="B5921" t="str">
            <v>I1004</v>
          </cell>
          <cell r="C5921" t="str">
            <v>Oficial</v>
          </cell>
          <cell r="D5921" t="str">
            <v>hs</v>
          </cell>
          <cell r="E5921">
            <v>600</v>
          </cell>
          <cell r="F5921">
            <v>534.76377932467528</v>
          </cell>
          <cell r="G5921">
            <v>320858.26759480516</v>
          </cell>
          <cell r="H5921">
            <v>44044</v>
          </cell>
          <cell r="I5921" t="str">
            <v>descarga, armado, desarmado y carga</v>
          </cell>
        </row>
        <row r="5922">
          <cell r="B5922" t="str">
            <v>I1005</v>
          </cell>
          <cell r="C5922" t="str">
            <v>Ayudante</v>
          </cell>
          <cell r="D5922" t="str">
            <v>hs</v>
          </cell>
          <cell r="E5922">
            <v>1200</v>
          </cell>
          <cell r="F5922">
            <v>468.58057475324659</v>
          </cell>
          <cell r="G5922">
            <v>562296.68970389594</v>
          </cell>
          <cell r="H5922">
            <v>44044</v>
          </cell>
          <cell r="I5922" t="str">
            <v>descarga, armado, desarmado y carga</v>
          </cell>
        </row>
        <row r="5923">
          <cell r="B5923" t="str">
            <v>I2122</v>
          </cell>
          <cell r="C5923" t="str">
            <v>Compra De Pantalla Protectora De 3,23 M De Ancho X 25 Mts De Largo Y 3 Mts De Alto (Alquiler = Valor / 13 Meses)</v>
          </cell>
          <cell r="D5923" t="str">
            <v>u</v>
          </cell>
          <cell r="E5923">
            <v>3</v>
          </cell>
          <cell r="F5923">
            <v>1746450</v>
          </cell>
          <cell r="G5923">
            <v>5239350</v>
          </cell>
          <cell r="H5923">
            <v>44062</v>
          </cell>
          <cell r="I5923" t="str">
            <v>son 6 pero 50% Amortizados en la obra</v>
          </cell>
        </row>
        <row r="5924">
          <cell r="B5924" t="str">
            <v>I2064</v>
          </cell>
          <cell r="C5924" t="str">
            <v>Camión Hasta 12 Tn 60 Km</v>
          </cell>
          <cell r="D5924" t="str">
            <v>u</v>
          </cell>
          <cell r="E5924">
            <v>2</v>
          </cell>
          <cell r="F5924">
            <v>25000</v>
          </cell>
          <cell r="G5924">
            <v>50000</v>
          </cell>
          <cell r="H5924">
            <v>44062</v>
          </cell>
        </row>
        <row r="5926">
          <cell r="A5926" t="str">
            <v>T1955</v>
          </cell>
          <cell r="C5926" t="str">
            <v>Conexión De Agua A Red</v>
          </cell>
          <cell r="D5926" t="str">
            <v>gl</v>
          </cell>
          <cell r="G5926">
            <v>45420.816450285711</v>
          </cell>
          <cell r="H5926">
            <v>44044</v>
          </cell>
          <cell r="I5926" t="str">
            <v>LA PLATA</v>
          </cell>
        </row>
        <row r="5927">
          <cell r="B5927" t="str">
            <v>I1004</v>
          </cell>
          <cell r="C5927" t="str">
            <v>Oficial</v>
          </cell>
          <cell r="D5927" t="str">
            <v>hs</v>
          </cell>
          <cell r="E5927">
            <v>16</v>
          </cell>
          <cell r="F5927">
            <v>534.76377932467528</v>
          </cell>
          <cell r="G5927">
            <v>8556.2204691948045</v>
          </cell>
          <cell r="H5927">
            <v>44044</v>
          </cell>
        </row>
        <row r="5928">
          <cell r="B5928" t="str">
            <v>I1005</v>
          </cell>
          <cell r="C5928" t="str">
            <v>Ayudante</v>
          </cell>
          <cell r="D5928" t="str">
            <v>hs</v>
          </cell>
          <cell r="E5928">
            <v>16</v>
          </cell>
          <cell r="F5928">
            <v>468.58057475324659</v>
          </cell>
          <cell r="G5928">
            <v>7497.2891960519455</v>
          </cell>
          <cell r="H5928">
            <v>44044</v>
          </cell>
        </row>
        <row r="5929">
          <cell r="B5929" t="str">
            <v>I1069</v>
          </cell>
          <cell r="C5929" t="str">
            <v>Oficial Sanitarista, Gasista</v>
          </cell>
          <cell r="D5929" t="str">
            <v>hs</v>
          </cell>
          <cell r="E5929">
            <v>16</v>
          </cell>
          <cell r="F5929">
            <v>792.42979906493497</v>
          </cell>
          <cell r="G5929">
            <v>12678.876785038959</v>
          </cell>
          <cell r="H5929">
            <v>44044</v>
          </cell>
        </row>
        <row r="5930">
          <cell r="B5930" t="str">
            <v>I1556</v>
          </cell>
          <cell r="C5930" t="str">
            <v>Caño Acqua System Pn20 50 Mm X 4 Metros</v>
          </cell>
          <cell r="D5930" t="str">
            <v>u</v>
          </cell>
          <cell r="E5930">
            <v>12</v>
          </cell>
          <cell r="F5930">
            <v>1390.7025000000001</v>
          </cell>
          <cell r="G5930">
            <v>16688.43</v>
          </cell>
          <cell r="H5930">
            <v>44044</v>
          </cell>
        </row>
        <row r="5932">
          <cell r="A5932" t="str">
            <v>T1956</v>
          </cell>
          <cell r="C5932" t="str">
            <v>Caja De Toma De Agua De 0,30X0,45 M Con Canilla Con Válvula Tipo Esclusa De 3/4" C/30 M</v>
          </cell>
          <cell r="D5932" t="str">
            <v>u</v>
          </cell>
          <cell r="G5932">
            <v>6619.0074163116878</v>
          </cell>
          <cell r="H5932">
            <v>42979</v>
          </cell>
          <cell r="I5932" t="str">
            <v>LA PLATA</v>
          </cell>
        </row>
        <row r="5933">
          <cell r="B5933" t="str">
            <v>I1004</v>
          </cell>
          <cell r="C5933" t="str">
            <v>Oficial</v>
          </cell>
          <cell r="D5933" t="str">
            <v>hs</v>
          </cell>
          <cell r="E5933">
            <v>4</v>
          </cell>
          <cell r="F5933">
            <v>534.76377932467528</v>
          </cell>
          <cell r="G5933">
            <v>2139.0551172987011</v>
          </cell>
          <cell r="H5933">
            <v>44044</v>
          </cell>
        </row>
        <row r="5934">
          <cell r="B5934" t="str">
            <v>I1005</v>
          </cell>
          <cell r="C5934" t="str">
            <v>Ayudante</v>
          </cell>
          <cell r="D5934" t="str">
            <v>hs</v>
          </cell>
          <cell r="E5934">
            <v>4</v>
          </cell>
          <cell r="F5934">
            <v>468.58057475324659</v>
          </cell>
          <cell r="G5934">
            <v>1874.3222990129864</v>
          </cell>
          <cell r="H5934">
            <v>44044</v>
          </cell>
        </row>
        <row r="5935">
          <cell r="B5935" t="str">
            <v>I2124</v>
          </cell>
          <cell r="C5935" t="str">
            <v>Caja Toma De Agua</v>
          </cell>
          <cell r="D5935" t="str">
            <v>u</v>
          </cell>
          <cell r="E5935">
            <v>1</v>
          </cell>
          <cell r="F5935">
            <v>1500</v>
          </cell>
          <cell r="G5935">
            <v>1500</v>
          </cell>
          <cell r="H5935">
            <v>44029.638009259259</v>
          </cell>
        </row>
        <row r="5936">
          <cell r="B5936" t="str">
            <v>I1123</v>
          </cell>
          <cell r="C5936" t="str">
            <v>Esferica 50 Mm P/Exterior Paso Total Acqua System</v>
          </cell>
          <cell r="D5936" t="str">
            <v>u</v>
          </cell>
          <cell r="E5936">
            <v>1</v>
          </cell>
          <cell r="F5936">
            <v>1105.6300000000001</v>
          </cell>
          <cell r="G5936">
            <v>1105.6300000000001</v>
          </cell>
          <cell r="H5936">
            <v>42979</v>
          </cell>
        </row>
        <row r="5938">
          <cell r="A5938" t="str">
            <v>T1957</v>
          </cell>
          <cell r="C5938" t="str">
            <v>Bocas De Desagüe Tapadas 40X40 Cm En Mampostería Con Tapa Metálica</v>
          </cell>
          <cell r="D5938" t="str">
            <v>u</v>
          </cell>
          <cell r="G5938">
            <v>6542.5625373668181</v>
          </cell>
          <cell r="H5938">
            <v>44026</v>
          </cell>
          <cell r="I5938" t="str">
            <v>LA PLATA</v>
          </cell>
        </row>
        <row r="5939">
          <cell r="B5939" t="str">
            <v>I1004</v>
          </cell>
          <cell r="C5939" t="str">
            <v>Oficial</v>
          </cell>
          <cell r="D5939" t="str">
            <v>hs</v>
          </cell>
          <cell r="E5939">
            <v>1</v>
          </cell>
          <cell r="F5939">
            <v>534.76377932467528</v>
          </cell>
          <cell r="G5939">
            <v>534.76377932467528</v>
          </cell>
          <cell r="H5939">
            <v>44044</v>
          </cell>
          <cell r="I5939" t="str">
            <v>ejecuta  u en 8 hs</v>
          </cell>
        </row>
        <row r="5940">
          <cell r="B5940" t="str">
            <v>I1005</v>
          </cell>
          <cell r="C5940" t="str">
            <v>Ayudante</v>
          </cell>
          <cell r="D5940" t="str">
            <v>hs</v>
          </cell>
          <cell r="E5940">
            <v>1</v>
          </cell>
          <cell r="F5940">
            <v>468.58057475324659</v>
          </cell>
          <cell r="G5940">
            <v>468.58057475324659</v>
          </cell>
          <cell r="H5940">
            <v>44044</v>
          </cell>
        </row>
        <row r="5941">
          <cell r="B5941" t="str">
            <v>T1047</v>
          </cell>
          <cell r="C5941" t="str">
            <v>Mampostería De Ladrillo Comun Esp 15 Cm En Elevacion</v>
          </cell>
          <cell r="D5941" t="str">
            <v>m3</v>
          </cell>
          <cell r="E5941">
            <v>0.15</v>
          </cell>
          <cell r="F5941">
            <v>13907.728191735257</v>
          </cell>
          <cell r="G5941">
            <v>2086.1592287602884</v>
          </cell>
          <cell r="H5941">
            <v>44044</v>
          </cell>
        </row>
        <row r="5942">
          <cell r="B5942" t="str">
            <v>I2128</v>
          </cell>
          <cell r="C5942" t="str">
            <v>Marco Y Tapa Boca De Desague 40X40</v>
          </cell>
          <cell r="D5942" t="str">
            <v>u</v>
          </cell>
          <cell r="E5942">
            <v>1</v>
          </cell>
          <cell r="F5942">
            <v>2500</v>
          </cell>
          <cell r="G5942">
            <v>2500</v>
          </cell>
          <cell r="H5942">
            <v>44026</v>
          </cell>
        </row>
        <row r="5943">
          <cell r="B5943" t="str">
            <v>T1068</v>
          </cell>
          <cell r="C5943" t="str">
            <v>Contrapiso De Hp Sobre Terreno Esp 12 Cm</v>
          </cell>
          <cell r="D5943" t="str">
            <v>m2</v>
          </cell>
          <cell r="E5943">
            <v>0.2</v>
          </cell>
          <cell r="F5943">
            <v>985.90374767875312</v>
          </cell>
          <cell r="G5943">
            <v>197.18074953575064</v>
          </cell>
          <cell r="H5943">
            <v>44044</v>
          </cell>
        </row>
        <row r="5944">
          <cell r="B5944" t="str">
            <v>T1071</v>
          </cell>
          <cell r="C5944" t="str">
            <v>Carpeta De Cemento Impermeable 1:3 + Hidrófugo</v>
          </cell>
          <cell r="D5944" t="str">
            <v>m2</v>
          </cell>
          <cell r="E5944">
            <v>1</v>
          </cell>
          <cell r="F5944">
            <v>755.87820499285704</v>
          </cell>
          <cell r="G5944">
            <v>755.87820499285704</v>
          </cell>
          <cell r="H5944">
            <v>44044</v>
          </cell>
        </row>
        <row r="5946">
          <cell r="A5946" t="str">
            <v>T1958</v>
          </cell>
          <cell r="C5946" t="str">
            <v>Revestimiento De Azulejos 20X20</v>
          </cell>
          <cell r="D5946" t="str">
            <v>m2</v>
          </cell>
          <cell r="G5946">
            <v>1321.1878907800865</v>
          </cell>
          <cell r="H5946">
            <v>44044</v>
          </cell>
          <cell r="I5946" t="str">
            <v>14 REVESTIMIENTOS</v>
          </cell>
        </row>
        <row r="5947">
          <cell r="B5947" t="str">
            <v>I2129</v>
          </cell>
          <cell r="C5947" t="str">
            <v>Azulejos 20X20</v>
          </cell>
          <cell r="D5947" t="str">
            <v>m2</v>
          </cell>
          <cell r="E5947">
            <v>1.05</v>
          </cell>
          <cell r="F5947">
            <v>537.19010000000003</v>
          </cell>
          <cell r="G5947">
            <v>564.04960500000004</v>
          </cell>
          <cell r="H5947">
            <v>44044</v>
          </cell>
        </row>
        <row r="5948">
          <cell r="B5948" t="str">
            <v>I1084</v>
          </cell>
          <cell r="C5948" t="str">
            <v>Separadores 5.0 Mm Juntas Exactas Porcelanato Piso Ceramicos (100 Un)</v>
          </cell>
          <cell r="D5948" t="str">
            <v>u</v>
          </cell>
          <cell r="E5948">
            <v>3.3333333333333333E-2</v>
          </cell>
          <cell r="F5948">
            <v>169.65289999999999</v>
          </cell>
          <cell r="G5948">
            <v>5.6550966666666662</v>
          </cell>
          <cell r="H5948">
            <v>44044</v>
          </cell>
        </row>
        <row r="5949">
          <cell r="B5949" t="str">
            <v>I1041</v>
          </cell>
          <cell r="C5949" t="str">
            <v>Klaukol Pastina Mercurio X 5 Kg.</v>
          </cell>
          <cell r="D5949" t="str">
            <v>bolsa</v>
          </cell>
          <cell r="E5949">
            <v>0.1</v>
          </cell>
          <cell r="F5949">
            <v>505.7851</v>
          </cell>
          <cell r="G5949">
            <v>50.578510000000001</v>
          </cell>
          <cell r="H5949">
            <v>44044</v>
          </cell>
        </row>
        <row r="5950">
          <cell r="B5950" t="str">
            <v>T1100</v>
          </cell>
          <cell r="C5950" t="str">
            <v>Colocacion De Revestimiento (Incluye Pegamento Klaukol)</v>
          </cell>
          <cell r="D5950" t="str">
            <v>m2</v>
          </cell>
          <cell r="E5950">
            <v>1</v>
          </cell>
          <cell r="F5950">
            <v>700.90467911341977</v>
          </cell>
          <cell r="G5950">
            <v>700.90467911341977</v>
          </cell>
          <cell r="H5950">
            <v>44044</v>
          </cell>
        </row>
        <row r="5952">
          <cell r="A5952" t="str">
            <v>T1959</v>
          </cell>
          <cell r="C5952" t="str">
            <v>Revestimiento Vitrificado Blanco</v>
          </cell>
          <cell r="D5952" t="str">
            <v>m2</v>
          </cell>
          <cell r="G5952">
            <v>1594.5350207800866</v>
          </cell>
          <cell r="H5952">
            <v>44044</v>
          </cell>
          <cell r="I5952" t="str">
            <v>14 REVESTIMIENTOS</v>
          </cell>
        </row>
        <row r="5953">
          <cell r="B5953" t="str">
            <v>I2130</v>
          </cell>
          <cell r="C5953" t="str">
            <v>Revestimiento 28X45 Cm Blanco Vitrificado</v>
          </cell>
          <cell r="D5953" t="str">
            <v>m2</v>
          </cell>
          <cell r="E5953">
            <v>1.05</v>
          </cell>
          <cell r="F5953">
            <v>797.52070000000003</v>
          </cell>
          <cell r="G5953">
            <v>837.39673500000004</v>
          </cell>
          <cell r="H5953">
            <v>44044</v>
          </cell>
        </row>
        <row r="5954">
          <cell r="B5954" t="str">
            <v>I1084</v>
          </cell>
          <cell r="C5954" t="str">
            <v>Separadores 5.0 Mm Juntas Exactas Porcelanato Piso Ceramicos (100 Un)</v>
          </cell>
          <cell r="D5954" t="str">
            <v>u</v>
          </cell>
          <cell r="E5954">
            <v>3.3333333333333333E-2</v>
          </cell>
          <cell r="F5954">
            <v>169.65289999999999</v>
          </cell>
          <cell r="G5954">
            <v>5.6550966666666662</v>
          </cell>
          <cell r="H5954">
            <v>44044</v>
          </cell>
        </row>
        <row r="5955">
          <cell r="B5955" t="str">
            <v>I1041</v>
          </cell>
          <cell r="C5955" t="str">
            <v>Klaukol Pastina Mercurio X 5 Kg.</v>
          </cell>
          <cell r="D5955" t="str">
            <v>bolsa</v>
          </cell>
          <cell r="E5955">
            <v>0.1</v>
          </cell>
          <cell r="F5955">
            <v>505.7851</v>
          </cell>
          <cell r="G5955">
            <v>50.578510000000001</v>
          </cell>
          <cell r="H5955">
            <v>44044</v>
          </cell>
        </row>
        <row r="5956">
          <cell r="B5956" t="str">
            <v>T1100</v>
          </cell>
          <cell r="C5956" t="str">
            <v>Colocacion De Revestimiento (Incluye Pegamento Klaukol)</v>
          </cell>
          <cell r="D5956" t="str">
            <v>m2</v>
          </cell>
          <cell r="E5956">
            <v>1</v>
          </cell>
          <cell r="F5956">
            <v>700.90467911341977</v>
          </cell>
          <cell r="G5956">
            <v>700.90467911341977</v>
          </cell>
          <cell r="H5956">
            <v>44044</v>
          </cell>
        </row>
        <row r="5958">
          <cell r="A5958" t="str">
            <v>T1960</v>
          </cell>
          <cell r="C5958" t="str">
            <v>Basamento De Columna Con Sikagrout</v>
          </cell>
          <cell r="D5958" t="str">
            <v>u</v>
          </cell>
          <cell r="G5958">
            <v>1948.449039615112</v>
          </cell>
          <cell r="H5958">
            <v>44044</v>
          </cell>
          <cell r="I5958" t="str">
            <v>05 ESTRUCTURAS RESISTENTES</v>
          </cell>
        </row>
        <row r="5959">
          <cell r="B5959" t="str">
            <v>I1473</v>
          </cell>
          <cell r="C5959" t="str">
            <v>Sika Grout 212 X 25 Kg Mortero Fluido Anclaje Y Nivelación</v>
          </cell>
          <cell r="D5959" t="str">
            <v>u</v>
          </cell>
          <cell r="E5959">
            <v>1</v>
          </cell>
          <cell r="F5959">
            <v>879.99173553719004</v>
          </cell>
          <cell r="G5959">
            <v>879.99173553719004</v>
          </cell>
          <cell r="H5959">
            <v>44044</v>
          </cell>
        </row>
        <row r="5960">
          <cell r="B5960" t="str">
            <v>I1012</v>
          </cell>
          <cell r="C5960" t="str">
            <v>Tabla De 1" Saligna Bruto</v>
          </cell>
          <cell r="D5960" t="str">
            <v>m2</v>
          </cell>
          <cell r="E5960">
            <v>0.2</v>
          </cell>
          <cell r="F5960">
            <v>240.4408</v>
          </cell>
          <cell r="G5960">
            <v>48.088160000000002</v>
          </cell>
          <cell r="H5960">
            <v>44044</v>
          </cell>
        </row>
        <row r="5961">
          <cell r="B5961" t="str">
            <v>I1015</v>
          </cell>
          <cell r="C5961" t="str">
            <v>Clavos De 2"</v>
          </cell>
          <cell r="D5961" t="str">
            <v>kg</v>
          </cell>
          <cell r="E5961">
            <v>0.1</v>
          </cell>
          <cell r="F5961">
            <v>170.24789999999999</v>
          </cell>
          <cell r="G5961">
            <v>17.024789999999999</v>
          </cell>
          <cell r="H5961">
            <v>44044</v>
          </cell>
        </row>
        <row r="5962">
          <cell r="B5962" t="str">
            <v>I1004</v>
          </cell>
          <cell r="C5962" t="str">
            <v>Oficial</v>
          </cell>
          <cell r="D5962" t="str">
            <v>hs</v>
          </cell>
          <cell r="E5962">
            <v>1</v>
          </cell>
          <cell r="F5962">
            <v>534.76377932467528</v>
          </cell>
          <cell r="G5962">
            <v>534.76377932467528</v>
          </cell>
          <cell r="H5962">
            <v>44044</v>
          </cell>
        </row>
        <row r="5963">
          <cell r="B5963" t="str">
            <v>I1005</v>
          </cell>
          <cell r="C5963" t="str">
            <v>Ayudante</v>
          </cell>
          <cell r="D5963" t="str">
            <v>hs</v>
          </cell>
          <cell r="E5963">
            <v>1</v>
          </cell>
          <cell r="F5963">
            <v>468.58057475324659</v>
          </cell>
          <cell r="G5963">
            <v>468.58057475324659</v>
          </cell>
          <cell r="H5963">
            <v>44044</v>
          </cell>
        </row>
        <row r="5965">
          <cell r="A5965" t="str">
            <v>T1961</v>
          </cell>
          <cell r="C5965" t="str">
            <v>Losetas Premoldeadas En Pasos A Nivel (Falta Precio Insumo)</v>
          </cell>
          <cell r="D5965" t="str">
            <v>m2</v>
          </cell>
          <cell r="E5965">
            <v>15</v>
          </cell>
          <cell r="G5965">
            <v>24566.019120469067</v>
          </cell>
          <cell r="H5965">
            <v>44032.380277777775</v>
          </cell>
          <cell r="I5965" t="str">
            <v>05 ESTRUCTURAS RESISTENTES</v>
          </cell>
        </row>
        <row r="5966">
          <cell r="B5966" t="str">
            <v>I1004</v>
          </cell>
          <cell r="C5966" t="str">
            <v>Oficial</v>
          </cell>
          <cell r="D5966" t="str">
            <v>hs</v>
          </cell>
          <cell r="E5966">
            <v>2</v>
          </cell>
          <cell r="F5966">
            <v>534.76377932467528</v>
          </cell>
          <cell r="G5966">
            <v>1069.5275586493506</v>
          </cell>
          <cell r="H5966">
            <v>44044</v>
          </cell>
          <cell r="I5966" t="str">
            <v>ejecuta 15 m2 en 8 hs</v>
          </cell>
        </row>
        <row r="5967">
          <cell r="B5967" t="str">
            <v>I1005</v>
          </cell>
          <cell r="C5967" t="str">
            <v>Ayudante</v>
          </cell>
          <cell r="D5967" t="str">
            <v>hs</v>
          </cell>
          <cell r="E5967">
            <v>2</v>
          </cell>
          <cell r="F5967">
            <v>468.58057475324659</v>
          </cell>
          <cell r="G5967">
            <v>937.16114950649319</v>
          </cell>
          <cell r="H5967">
            <v>44044</v>
          </cell>
        </row>
        <row r="5968">
          <cell r="B5968" t="str">
            <v>I2131</v>
          </cell>
          <cell r="C5968" t="str">
            <v>Loseta Premoldeada En Paso A Nivel 774 X 1150</v>
          </cell>
          <cell r="D5968" t="str">
            <v>m2</v>
          </cell>
          <cell r="E5968">
            <v>1</v>
          </cell>
          <cell r="F5968">
            <v>22559.330412313222</v>
          </cell>
          <cell r="G5968">
            <v>22559.330412313222</v>
          </cell>
          <cell r="H5968">
            <v>44032.380277777775</v>
          </cell>
        </row>
        <row r="5970">
          <cell r="A5970" t="str">
            <v>T1963</v>
          </cell>
          <cell r="C5970" t="str">
            <v>Losa Con Vigueta Pretensada Y Ladrillos De Eps Con Capa De Compresión</v>
          </cell>
          <cell r="D5970" t="str">
            <v>m2</v>
          </cell>
          <cell r="G5970">
            <v>2006.6887081558439</v>
          </cell>
          <cell r="H5970">
            <v>44044</v>
          </cell>
          <cell r="I5970" t="str">
            <v>05 ESTRUCTURAS RESISTENTES</v>
          </cell>
        </row>
        <row r="5971">
          <cell r="B5971" t="str">
            <v>I1004</v>
          </cell>
          <cell r="C5971" t="str">
            <v>Oficial</v>
          </cell>
          <cell r="D5971" t="str">
            <v>hs</v>
          </cell>
          <cell r="E5971">
            <v>2</v>
          </cell>
          <cell r="F5971">
            <v>534.76377932467528</v>
          </cell>
          <cell r="G5971">
            <v>1069.5275586493506</v>
          </cell>
          <cell r="H5971">
            <v>44044</v>
          </cell>
        </row>
        <row r="5972">
          <cell r="B5972" t="str">
            <v>I1005</v>
          </cell>
          <cell r="C5972" t="str">
            <v>Ayudante</v>
          </cell>
          <cell r="D5972" t="str">
            <v>hs</v>
          </cell>
          <cell r="E5972">
            <v>2</v>
          </cell>
          <cell r="F5972">
            <v>468.58057475324659</v>
          </cell>
          <cell r="G5972">
            <v>937.16114950649319</v>
          </cell>
          <cell r="H5972">
            <v>44044</v>
          </cell>
        </row>
        <row r="5974">
          <cell r="A5974" t="str">
            <v>T1964</v>
          </cell>
          <cell r="C5974" t="str">
            <v>Paquete De Aislación (Aislación Hidrófuga, Aislación Térmica Y Barrera De Vapor)</v>
          </cell>
          <cell r="D5974" t="str">
            <v>m2</v>
          </cell>
          <cell r="G5974">
            <v>5361.7743758084416</v>
          </cell>
          <cell r="H5974">
            <v>44044</v>
          </cell>
          <cell r="I5974" t="str">
            <v>16 CUBIERTAS</v>
          </cell>
        </row>
        <row r="5975">
          <cell r="B5975" t="str">
            <v>T1071</v>
          </cell>
          <cell r="C5975" t="str">
            <v>Carpeta De Cemento Impermeable 1:3 + Hidrófugo</v>
          </cell>
          <cell r="D5975" t="str">
            <v>m2</v>
          </cell>
          <cell r="E5975">
            <v>1</v>
          </cell>
          <cell r="F5975">
            <v>755.87820499285704</v>
          </cell>
          <cell r="G5975">
            <v>755.87820499285704</v>
          </cell>
          <cell r="H5975">
            <v>44044</v>
          </cell>
        </row>
        <row r="5976">
          <cell r="B5976" t="str">
            <v>T1155</v>
          </cell>
          <cell r="C5976" t="str">
            <v>Barrera De Vapor</v>
          </cell>
          <cell r="D5976" t="str">
            <v>m2</v>
          </cell>
          <cell r="E5976">
            <v>1</v>
          </cell>
          <cell r="F5976">
            <v>159.7765854077922</v>
          </cell>
          <cell r="G5976">
            <v>159.7765854077922</v>
          </cell>
          <cell r="H5976">
            <v>44044</v>
          </cell>
        </row>
        <row r="5977">
          <cell r="B5977" t="str">
            <v>T1156</v>
          </cell>
          <cell r="C5977" t="str">
            <v>Poliestireno Expandido Esp 20 Mm Sobre Asfalto En Cubiertas</v>
          </cell>
          <cell r="D5977" t="str">
            <v>m2</v>
          </cell>
          <cell r="E5977">
            <v>1</v>
          </cell>
          <cell r="F5977">
            <v>4446.1195854077923</v>
          </cell>
          <cell r="G5977">
            <v>4446.1195854077923</v>
          </cell>
          <cell r="H5977">
            <v>44044</v>
          </cell>
        </row>
        <row r="5979">
          <cell r="A5979" t="str">
            <v>T1965</v>
          </cell>
          <cell r="C5979" t="str">
            <v>Inodoro Antivandálico Con Asiento</v>
          </cell>
          <cell r="D5979" t="str">
            <v>u</v>
          </cell>
          <cell r="G5979">
            <v>107908.84660159457</v>
          </cell>
          <cell r="H5979">
            <v>44044</v>
          </cell>
          <cell r="I5979" t="str">
            <v>23.4 ARTEFACTOS SANITARIOS</v>
          </cell>
        </row>
        <row r="5980">
          <cell r="B5980" t="str">
            <v>I1004</v>
          </cell>
          <cell r="C5980" t="str">
            <v>Oficial</v>
          </cell>
          <cell r="D5980" t="str">
            <v>hs</v>
          </cell>
          <cell r="E5980">
            <v>1.5</v>
          </cell>
          <cell r="F5980">
            <v>534.76377932467528</v>
          </cell>
          <cell r="G5980">
            <v>802.14566898701287</v>
          </cell>
          <cell r="H5980">
            <v>44044</v>
          </cell>
          <cell r="I5980" t="str">
            <v>ejecuta  u en 8 hs</v>
          </cell>
        </row>
        <row r="5981">
          <cell r="B5981" t="str">
            <v>I1005</v>
          </cell>
          <cell r="C5981" t="str">
            <v>Ayudante</v>
          </cell>
          <cell r="D5981" t="str">
            <v>hs</v>
          </cell>
          <cell r="E5981">
            <v>1.5</v>
          </cell>
          <cell r="F5981">
            <v>468.58057475324659</v>
          </cell>
          <cell r="G5981">
            <v>702.87086212986992</v>
          </cell>
          <cell r="H5981">
            <v>44044</v>
          </cell>
        </row>
        <row r="5982">
          <cell r="B5982" t="str">
            <v>I2134</v>
          </cell>
          <cell r="C5982" t="str">
            <v>Inodoro Antivandálico Caguazú</v>
          </cell>
          <cell r="D5982" t="str">
            <v>u</v>
          </cell>
          <cell r="E5982">
            <v>1</v>
          </cell>
          <cell r="F5982">
            <v>93697.126076742381</v>
          </cell>
          <cell r="G5982">
            <v>93697.126076742381</v>
          </cell>
          <cell r="H5982">
            <v>44062</v>
          </cell>
        </row>
        <row r="5983">
          <cell r="B5983" t="str">
            <v>I2136</v>
          </cell>
          <cell r="C5983" t="str">
            <v>Asiento Inodoro Antivandálico Caguazú</v>
          </cell>
          <cell r="D5983" t="str">
            <v>u</v>
          </cell>
          <cell r="E5983">
            <v>1</v>
          </cell>
          <cell r="F5983">
            <v>12706.703993735317</v>
          </cell>
          <cell r="G5983">
            <v>12706.703993735317</v>
          </cell>
          <cell r="H5983">
            <v>44062</v>
          </cell>
        </row>
        <row r="5985">
          <cell r="A5985" t="str">
            <v>T1966</v>
          </cell>
          <cell r="C5985" t="str">
            <v>Mingitorio Antivandálico</v>
          </cell>
          <cell r="D5985" t="str">
            <v>u</v>
          </cell>
          <cell r="G5985">
            <v>34549.740885071471</v>
          </cell>
          <cell r="H5985">
            <v>44044</v>
          </cell>
          <cell r="I5985" t="str">
            <v>23.4 ARTEFACTOS SANITARIOS</v>
          </cell>
        </row>
        <row r="5986">
          <cell r="B5986" t="str">
            <v>I1004</v>
          </cell>
          <cell r="C5986" t="str">
            <v>Oficial</v>
          </cell>
          <cell r="D5986" t="str">
            <v>hs</v>
          </cell>
          <cell r="E5986">
            <v>1.5</v>
          </cell>
          <cell r="F5986">
            <v>534.76377932467528</v>
          </cell>
          <cell r="G5986">
            <v>802.14566898701287</v>
          </cell>
          <cell r="H5986">
            <v>44044</v>
          </cell>
          <cell r="I5986" t="str">
            <v>ejecuta  u en 8 hs</v>
          </cell>
        </row>
        <row r="5987">
          <cell r="B5987" t="str">
            <v>I1005</v>
          </cell>
          <cell r="C5987" t="str">
            <v>Ayudante</v>
          </cell>
          <cell r="D5987" t="str">
            <v>hs</v>
          </cell>
          <cell r="E5987">
            <v>1.5</v>
          </cell>
          <cell r="F5987">
            <v>468.58057475324659</v>
          </cell>
          <cell r="G5987">
            <v>702.87086212986992</v>
          </cell>
          <cell r="H5987">
            <v>44044</v>
          </cell>
        </row>
        <row r="5988">
          <cell r="B5988" t="str">
            <v>I2135</v>
          </cell>
          <cell r="C5988" t="str">
            <v>Mingitorio Antivandálico Caguazú</v>
          </cell>
          <cell r="D5988" t="str">
            <v>u</v>
          </cell>
          <cell r="E5988">
            <v>1</v>
          </cell>
          <cell r="F5988">
            <v>33044.724353954589</v>
          </cell>
          <cell r="G5988">
            <v>33044.724353954589</v>
          </cell>
          <cell r="H5988">
            <v>44062</v>
          </cell>
        </row>
        <row r="5990">
          <cell r="A5990" t="str">
            <v>T1967</v>
          </cell>
          <cell r="C5990" t="str">
            <v>Lavatorio Para Discapacitado</v>
          </cell>
          <cell r="D5990" t="str">
            <v>u</v>
          </cell>
          <cell r="G5990">
            <v>25522.826431116882</v>
          </cell>
          <cell r="H5990">
            <v>44044</v>
          </cell>
          <cell r="I5990" t="str">
            <v>23.4 ARTEFACTOS SANITARIOS</v>
          </cell>
        </row>
        <row r="5991">
          <cell r="B5991" t="str">
            <v>I1004</v>
          </cell>
          <cell r="C5991" t="str">
            <v>Oficial</v>
          </cell>
          <cell r="D5991" t="str">
            <v>hs</v>
          </cell>
          <cell r="E5991">
            <v>1.5</v>
          </cell>
          <cell r="F5991">
            <v>534.76377932467528</v>
          </cell>
          <cell r="G5991">
            <v>802.14566898701287</v>
          </cell>
          <cell r="H5991">
            <v>44044</v>
          </cell>
          <cell r="I5991" t="str">
            <v>ejecuta  u en 8 hs</v>
          </cell>
        </row>
        <row r="5992">
          <cell r="B5992" t="str">
            <v>I1005</v>
          </cell>
          <cell r="C5992" t="str">
            <v>Ayudante</v>
          </cell>
          <cell r="D5992" t="str">
            <v>hs</v>
          </cell>
          <cell r="E5992">
            <v>1.5</v>
          </cell>
          <cell r="F5992">
            <v>468.58057475324659</v>
          </cell>
          <cell r="G5992">
            <v>702.87086212986992</v>
          </cell>
          <cell r="H5992">
            <v>44044</v>
          </cell>
        </row>
        <row r="5993">
          <cell r="B5993" t="str">
            <v>I2139</v>
          </cell>
          <cell r="C5993" t="str">
            <v>Lavatorio Para Discapacitado</v>
          </cell>
          <cell r="D5993" t="str">
            <v>u</v>
          </cell>
          <cell r="E5993">
            <v>1</v>
          </cell>
          <cell r="F5993">
            <v>24017.8099</v>
          </cell>
          <cell r="G5993">
            <v>24017.8099</v>
          </cell>
          <cell r="H5993">
            <v>44044</v>
          </cell>
        </row>
        <row r="5995">
          <cell r="A5995" t="str">
            <v>T1968</v>
          </cell>
          <cell r="C5995" t="str">
            <v>Conexión A Red Sanitaria Ituzaingó</v>
          </cell>
          <cell r="D5995" t="str">
            <v>gl</v>
          </cell>
          <cell r="G5995">
            <v>29990.840741664491</v>
          </cell>
          <cell r="H5995">
            <v>44044</v>
          </cell>
          <cell r="I5995" t="str">
            <v>23 INSTALACIÓN SANITARIA</v>
          </cell>
        </row>
        <row r="5996">
          <cell r="B5996" t="str">
            <v>I1004</v>
          </cell>
          <cell r="C5996" t="str">
            <v>Oficial</v>
          </cell>
          <cell r="D5996" t="str">
            <v>hs</v>
          </cell>
          <cell r="E5996">
            <v>8</v>
          </cell>
          <cell r="F5996">
            <v>534.76377932467528</v>
          </cell>
          <cell r="G5996">
            <v>4278.1102345974023</v>
          </cell>
          <cell r="H5996">
            <v>44044</v>
          </cell>
          <cell r="I5996" t="str">
            <v>ejecuta  gl en 8 hs</v>
          </cell>
        </row>
        <row r="5997">
          <cell r="B5997" t="str">
            <v>I1005</v>
          </cell>
          <cell r="C5997" t="str">
            <v>Ayudante</v>
          </cell>
          <cell r="D5997" t="str">
            <v>hs</v>
          </cell>
          <cell r="E5997">
            <v>8</v>
          </cell>
          <cell r="F5997">
            <v>468.58057475324659</v>
          </cell>
          <cell r="G5997">
            <v>3748.6445980259728</v>
          </cell>
          <cell r="H5997">
            <v>44044</v>
          </cell>
        </row>
        <row r="5998">
          <cell r="B5998" t="str">
            <v>I1069</v>
          </cell>
          <cell r="C5998" t="str">
            <v>Oficial Sanitarista, Gasista</v>
          </cell>
          <cell r="D5998" t="str">
            <v>hs</v>
          </cell>
          <cell r="E5998">
            <v>8</v>
          </cell>
          <cell r="F5998">
            <v>792.42979906493497</v>
          </cell>
          <cell r="G5998">
            <v>6339.4383925194797</v>
          </cell>
          <cell r="H5998">
            <v>44044</v>
          </cell>
        </row>
        <row r="5999">
          <cell r="B5999" t="str">
            <v>I1556</v>
          </cell>
          <cell r="C5999" t="str">
            <v>Caño Acqua System Pn20 50 Mm X 4 Metros</v>
          </cell>
          <cell r="D5999" t="str">
            <v>u</v>
          </cell>
          <cell r="E5999">
            <v>2</v>
          </cell>
          <cell r="F5999">
            <v>1390.7025000000001</v>
          </cell>
          <cell r="G5999">
            <v>2781.4050000000002</v>
          </cell>
          <cell r="H5999">
            <v>44044</v>
          </cell>
        </row>
        <row r="6000">
          <cell r="B6000" t="str">
            <v>T1068</v>
          </cell>
          <cell r="C6000" t="str">
            <v>Contrapiso De Hp Sobre Terreno Esp 12 Cm</v>
          </cell>
          <cell r="D6000" t="str">
            <v>m2</v>
          </cell>
          <cell r="E6000">
            <v>4</v>
          </cell>
          <cell r="F6000">
            <v>985.90374767875312</v>
          </cell>
          <cell r="G6000">
            <v>3943.6149907150125</v>
          </cell>
          <cell r="H6000">
            <v>44044</v>
          </cell>
        </row>
        <row r="6001">
          <cell r="B6001" t="str">
            <v>T1662</v>
          </cell>
          <cell r="C6001" t="str">
            <v>Vereda De Losetas 60 X 40</v>
          </cell>
          <cell r="D6001" t="str">
            <v>m2</v>
          </cell>
          <cell r="E6001">
            <v>4</v>
          </cell>
          <cell r="F6001">
            <v>2224.9068814516563</v>
          </cell>
          <cell r="G6001">
            <v>8899.6275258066253</v>
          </cell>
          <cell r="H6001">
            <v>44044</v>
          </cell>
        </row>
        <row r="6003">
          <cell r="A6003" t="str">
            <v>T1969</v>
          </cell>
          <cell r="C6003" t="str">
            <v>Pozo De Bombeo Cloacal</v>
          </cell>
          <cell r="D6003" t="str">
            <v>gl</v>
          </cell>
          <cell r="G6003">
            <v>149380.45234054787</v>
          </cell>
          <cell r="H6003">
            <v>44044</v>
          </cell>
          <cell r="I6003" t="str">
            <v>23.2 DESAGUES CLOACALES</v>
          </cell>
        </row>
        <row r="6004">
          <cell r="B6004" t="str">
            <v>T1003</v>
          </cell>
          <cell r="C6004" t="str">
            <v>Excavación Manual De Zanjas Y Pozos (Mo)</v>
          </cell>
          <cell r="D6004" t="str">
            <v>m3</v>
          </cell>
          <cell r="E6004">
            <v>5</v>
          </cell>
          <cell r="F6004">
            <v>1874.3222990129864</v>
          </cell>
          <cell r="G6004">
            <v>9371.6114950649317</v>
          </cell>
          <cell r="H6004">
            <v>44044</v>
          </cell>
        </row>
        <row r="6005">
          <cell r="B6005" t="str">
            <v>T1666</v>
          </cell>
          <cell r="C6005" t="str">
            <v>Retiro De Excedentes Con Camión</v>
          </cell>
          <cell r="D6005" t="str">
            <v>m3</v>
          </cell>
          <cell r="E6005">
            <v>6</v>
          </cell>
          <cell r="F6005">
            <v>948.67581941440369</v>
          </cell>
          <cell r="G6005">
            <v>5692.0549164864224</v>
          </cell>
          <cell r="H6005">
            <v>44062</v>
          </cell>
        </row>
        <row r="6006">
          <cell r="B6006" t="str">
            <v>T1036</v>
          </cell>
          <cell r="C6006" t="str">
            <v>Platea De Hormigon Armado</v>
          </cell>
          <cell r="D6006" t="str">
            <v>m3</v>
          </cell>
          <cell r="E6006">
            <v>0.25</v>
          </cell>
          <cell r="F6006">
            <v>30703.891087175754</v>
          </cell>
          <cell r="G6006">
            <v>7675.9727717939386</v>
          </cell>
          <cell r="H6006">
            <v>44044</v>
          </cell>
        </row>
        <row r="6007">
          <cell r="B6007" t="str">
            <v>T1039</v>
          </cell>
          <cell r="C6007" t="str">
            <v>Tabiques H30 Fe 60 Kg/M3 (Bombeado)</v>
          </cell>
          <cell r="D6007" t="str">
            <v>m3</v>
          </cell>
          <cell r="E6007">
            <v>2.5120000000000005</v>
          </cell>
          <cell r="F6007">
            <v>47964.546115004327</v>
          </cell>
          <cell r="G6007">
            <v>120486.93984089089</v>
          </cell>
          <cell r="H6007">
            <v>44044</v>
          </cell>
        </row>
        <row r="6008">
          <cell r="B6008" t="str">
            <v>I1531</v>
          </cell>
          <cell r="C6008" t="str">
            <v>Marco Y Tapa De Cámara De Inspección 60X60</v>
          </cell>
          <cell r="D6008" t="str">
            <v>u</v>
          </cell>
          <cell r="E6008">
            <v>1</v>
          </cell>
          <cell r="F6008">
            <v>2140.4958999999999</v>
          </cell>
          <cell r="G6008">
            <v>2140.4958999999999</v>
          </cell>
          <cell r="H6008">
            <v>44044</v>
          </cell>
        </row>
        <row r="6009">
          <cell r="B6009" t="str">
            <v>I1004</v>
          </cell>
          <cell r="C6009" t="str">
            <v>Oficial</v>
          </cell>
          <cell r="D6009" t="str">
            <v>hs</v>
          </cell>
          <cell r="E6009">
            <v>4</v>
          </cell>
          <cell r="F6009">
            <v>534.76377932467528</v>
          </cell>
          <cell r="G6009">
            <v>2139.0551172987011</v>
          </cell>
          <cell r="H6009">
            <v>44044</v>
          </cell>
        </row>
        <row r="6010">
          <cell r="B6010" t="str">
            <v>I1005</v>
          </cell>
          <cell r="C6010" t="str">
            <v>Ayudante</v>
          </cell>
          <cell r="D6010" t="str">
            <v>hs</v>
          </cell>
          <cell r="E6010">
            <v>4</v>
          </cell>
          <cell r="F6010">
            <v>468.58057475324659</v>
          </cell>
          <cell r="G6010">
            <v>1874.3222990129864</v>
          </cell>
          <cell r="H6010">
            <v>44044</v>
          </cell>
        </row>
        <row r="6012">
          <cell r="A6012" t="str">
            <v>T1970</v>
          </cell>
          <cell r="C6012" t="str">
            <v>Badén Con Mortero Hidrófugo Ancho 0,15 Ml</v>
          </cell>
          <cell r="D6012" t="str">
            <v>ml</v>
          </cell>
          <cell r="E6012">
            <v>16</v>
          </cell>
          <cell r="F6012" t="str">
            <v>ml/día</v>
          </cell>
          <cell r="G6012">
            <v>538.32306270896095</v>
          </cell>
          <cell r="H6012">
            <v>44044</v>
          </cell>
          <cell r="I6012" t="str">
            <v>11 PISOS</v>
          </cell>
        </row>
        <row r="6013">
          <cell r="B6013" t="str">
            <v>I1004</v>
          </cell>
          <cell r="C6013" t="str">
            <v>Oficial</v>
          </cell>
          <cell r="D6013" t="str">
            <v>hs</v>
          </cell>
          <cell r="E6013">
            <v>0.5</v>
          </cell>
          <cell r="F6013">
            <v>534.76377932467528</v>
          </cell>
          <cell r="G6013">
            <v>267.38188966233764</v>
          </cell>
          <cell r="H6013">
            <v>44044</v>
          </cell>
        </row>
        <row r="6014">
          <cell r="B6014" t="str">
            <v>I1005</v>
          </cell>
          <cell r="C6014" t="str">
            <v>Ayudante</v>
          </cell>
          <cell r="D6014" t="str">
            <v>hs</v>
          </cell>
          <cell r="E6014">
            <v>0.5</v>
          </cell>
          <cell r="F6014">
            <v>468.58057475324659</v>
          </cell>
          <cell r="G6014">
            <v>234.2902873766233</v>
          </cell>
          <cell r="H6014">
            <v>44044</v>
          </cell>
        </row>
        <row r="6015">
          <cell r="B6015" t="str">
            <v>T1025</v>
          </cell>
          <cell r="C6015" t="str">
            <v>Mortero 1:3 (Mat)</v>
          </cell>
          <cell r="D6015" t="str">
            <v>m3</v>
          </cell>
          <cell r="E6015">
            <v>5.3999999999999994E-3</v>
          </cell>
          <cell r="F6015">
            <v>6787.2010500000006</v>
          </cell>
          <cell r="G6015">
            <v>36.650885670000001</v>
          </cell>
          <cell r="H6015">
            <v>44044</v>
          </cell>
        </row>
        <row r="6017">
          <cell r="A6017" t="str">
            <v>T1971</v>
          </cell>
          <cell r="C6017" t="str">
            <v>Dren De Tubo De Pvc 110 Ranurado</v>
          </cell>
          <cell r="D6017" t="str">
            <v>ml</v>
          </cell>
          <cell r="E6017">
            <v>16</v>
          </cell>
          <cell r="F6017" t="str">
            <v>ml/día</v>
          </cell>
          <cell r="G6017">
            <v>1023.1062731220777</v>
          </cell>
          <cell r="H6017">
            <v>44044</v>
          </cell>
          <cell r="I6017" t="str">
            <v>23.3 DESAGUES PLUVIALES</v>
          </cell>
        </row>
        <row r="6018">
          <cell r="B6018" t="str">
            <v>I2140</v>
          </cell>
          <cell r="C6018" t="str">
            <v>Tubos Ranurados -110 Mm</v>
          </cell>
          <cell r="D6018" t="str">
            <v>ml</v>
          </cell>
          <cell r="E6018">
            <v>1</v>
          </cell>
          <cell r="F6018">
            <v>322.31400000000002</v>
          </cell>
          <cell r="G6018">
            <v>322.31400000000002</v>
          </cell>
          <cell r="H6018">
            <v>44044</v>
          </cell>
        </row>
        <row r="6019">
          <cell r="B6019" t="str">
            <v>I1069</v>
          </cell>
          <cell r="C6019" t="str">
            <v>Oficial Sanitarista, Gasista</v>
          </cell>
          <cell r="D6019" t="str">
            <v>hs</v>
          </cell>
          <cell r="E6019">
            <v>0.5</v>
          </cell>
          <cell r="F6019">
            <v>792.42979906493497</v>
          </cell>
          <cell r="G6019">
            <v>396.21489953246748</v>
          </cell>
          <cell r="H6019">
            <v>44044</v>
          </cell>
        </row>
        <row r="6020">
          <cell r="B6020" t="str">
            <v>I1070</v>
          </cell>
          <cell r="C6020" t="str">
            <v>Ayudante Sanitarista, Gasista</v>
          </cell>
          <cell r="D6020" t="str">
            <v>hs</v>
          </cell>
          <cell r="E6020">
            <v>0.5</v>
          </cell>
          <cell r="F6020">
            <v>609.15474717922052</v>
          </cell>
          <cell r="G6020">
            <v>304.57737358961026</v>
          </cell>
          <cell r="H6020">
            <v>44044</v>
          </cell>
        </row>
        <row r="6022">
          <cell r="A6022" t="str">
            <v>T1972</v>
          </cell>
          <cell r="C6022" t="str">
            <v>Tanque De Acero Inoxidable De 2000 Litros</v>
          </cell>
          <cell r="D6022" t="str">
            <v>u</v>
          </cell>
          <cell r="G6022">
            <v>47459.658416311693</v>
          </cell>
          <cell r="H6022">
            <v>44044</v>
          </cell>
          <cell r="I6022" t="str">
            <v>23 INSTALACIÓN SANITARIA</v>
          </cell>
        </row>
        <row r="6023">
          <cell r="B6023" t="str">
            <v>I2141</v>
          </cell>
          <cell r="C6023" t="str">
            <v>Tanque De Acero Inoxidable De 2000 Litros</v>
          </cell>
          <cell r="D6023" t="str">
            <v>u</v>
          </cell>
          <cell r="E6023">
            <v>1</v>
          </cell>
          <cell r="F6023">
            <v>43446.281000000003</v>
          </cell>
          <cell r="G6023">
            <v>43446.281000000003</v>
          </cell>
          <cell r="H6023">
            <v>44044</v>
          </cell>
        </row>
        <row r="6024">
          <cell r="B6024" t="str">
            <v>I1004</v>
          </cell>
          <cell r="C6024" t="str">
            <v>Oficial</v>
          </cell>
          <cell r="D6024" t="str">
            <v>hs</v>
          </cell>
          <cell r="E6024">
            <v>4</v>
          </cell>
          <cell r="F6024">
            <v>534.76377932467528</v>
          </cell>
          <cell r="G6024">
            <v>2139.0551172987011</v>
          </cell>
          <cell r="H6024">
            <v>44044</v>
          </cell>
        </row>
        <row r="6025">
          <cell r="B6025" t="str">
            <v>I1005</v>
          </cell>
          <cell r="C6025" t="str">
            <v>Ayudante</v>
          </cell>
          <cell r="D6025" t="str">
            <v>hs</v>
          </cell>
          <cell r="E6025">
            <v>4</v>
          </cell>
          <cell r="F6025">
            <v>468.58057475324659</v>
          </cell>
          <cell r="G6025">
            <v>1874.3222990129864</v>
          </cell>
          <cell r="H6025">
            <v>44044</v>
          </cell>
        </row>
        <row r="6027">
          <cell r="A6027" t="str">
            <v>T1973</v>
          </cell>
          <cell r="C6027" t="str">
            <v>Griferías Automáticas En Lavatorios</v>
          </cell>
          <cell r="D6027" t="str">
            <v>u</v>
          </cell>
          <cell r="G6027">
            <v>4651.4169924883108</v>
          </cell>
          <cell r="H6027">
            <v>44044</v>
          </cell>
          <cell r="I6027" t="str">
            <v>23.5 GRIFERIAS</v>
          </cell>
        </row>
        <row r="6028">
          <cell r="B6028" t="str">
            <v>I1069</v>
          </cell>
          <cell r="C6028" t="str">
            <v>Oficial Sanitarista, Gasista</v>
          </cell>
          <cell r="D6028" t="str">
            <v>hs</v>
          </cell>
          <cell r="E6028">
            <v>2</v>
          </cell>
          <cell r="F6028">
            <v>792.42979906493497</v>
          </cell>
          <cell r="G6028">
            <v>1584.8595981298699</v>
          </cell>
          <cell r="H6028">
            <v>44044</v>
          </cell>
          <cell r="I6028" t="str">
            <v>COLOCACION</v>
          </cell>
        </row>
        <row r="6029">
          <cell r="B6029" t="str">
            <v>I1070</v>
          </cell>
          <cell r="C6029" t="str">
            <v>Ayudante Sanitarista, Gasista</v>
          </cell>
          <cell r="D6029" t="str">
            <v>hs</v>
          </cell>
          <cell r="E6029">
            <v>2</v>
          </cell>
          <cell r="F6029">
            <v>609.15474717922052</v>
          </cell>
          <cell r="G6029">
            <v>1218.309494358441</v>
          </cell>
          <cell r="H6029">
            <v>44044</v>
          </cell>
        </row>
        <row r="6030">
          <cell r="B6030" t="str">
            <v>I2142</v>
          </cell>
          <cell r="C6030" t="str">
            <v>Grifería Automática De Lavamanos</v>
          </cell>
          <cell r="D6030" t="str">
            <v>u</v>
          </cell>
          <cell r="E6030">
            <v>1</v>
          </cell>
          <cell r="F6030">
            <v>1848.2479000000001</v>
          </cell>
          <cell r="G6030">
            <v>1848.2479000000001</v>
          </cell>
          <cell r="H6030">
            <v>44044</v>
          </cell>
        </row>
        <row r="6032">
          <cell r="A6032" t="str">
            <v>T1974</v>
          </cell>
          <cell r="C6032" t="str">
            <v>Termotanque Eléctrico De 50 Litros</v>
          </cell>
          <cell r="D6032" t="str">
            <v>u</v>
          </cell>
          <cell r="G6032">
            <v>19501.256297194806</v>
          </cell>
          <cell r="H6032">
            <v>44044</v>
          </cell>
          <cell r="I6032" t="str">
            <v>23 INSTALACIÓN SANITARIA</v>
          </cell>
        </row>
        <row r="6033">
          <cell r="B6033" t="str">
            <v>I2143</v>
          </cell>
          <cell r="C6033" t="str">
            <v>Termotanque Eléctrico De 50 Litros</v>
          </cell>
          <cell r="D6033" t="str">
            <v>u</v>
          </cell>
          <cell r="E6033">
            <v>1</v>
          </cell>
          <cell r="F6033">
            <v>17123.966899999999</v>
          </cell>
          <cell r="G6033">
            <v>17123.966899999999</v>
          </cell>
          <cell r="H6033">
            <v>44044</v>
          </cell>
        </row>
        <row r="6034">
          <cell r="B6034" t="str">
            <v>I1069</v>
          </cell>
          <cell r="C6034" t="str">
            <v>Oficial Sanitarista, Gasista</v>
          </cell>
          <cell r="D6034" t="str">
            <v>hs</v>
          </cell>
          <cell r="E6034">
            <v>3</v>
          </cell>
          <cell r="F6034">
            <v>792.42979906493497</v>
          </cell>
          <cell r="G6034">
            <v>2377.2893971948051</v>
          </cell>
          <cell r="H6034">
            <v>44044</v>
          </cell>
        </row>
        <row r="6036">
          <cell r="A6036" t="str">
            <v>T1975</v>
          </cell>
          <cell r="C6036" t="str">
            <v>Termotanque Eléctrico De 120 Litros</v>
          </cell>
          <cell r="D6036" t="str">
            <v>u</v>
          </cell>
          <cell r="G6036">
            <v>31293.818297194804</v>
          </cell>
          <cell r="H6036">
            <v>44044</v>
          </cell>
          <cell r="I6036" t="str">
            <v>23 INSTALACIÓN SANITARIA</v>
          </cell>
        </row>
        <row r="6037">
          <cell r="B6037" t="str">
            <v>I2144</v>
          </cell>
          <cell r="C6037" t="str">
            <v>Termotanque Eléctrico De 120 Litros</v>
          </cell>
          <cell r="D6037" t="str">
            <v>u</v>
          </cell>
          <cell r="E6037">
            <v>1</v>
          </cell>
          <cell r="F6037">
            <v>28916.528900000001</v>
          </cell>
          <cell r="G6037">
            <v>28916.528900000001</v>
          </cell>
          <cell r="H6037">
            <v>44044</v>
          </cell>
        </row>
        <row r="6038">
          <cell r="B6038" t="str">
            <v>I1069</v>
          </cell>
          <cell r="C6038" t="str">
            <v>Oficial Sanitarista, Gasista</v>
          </cell>
          <cell r="D6038" t="str">
            <v>hs</v>
          </cell>
          <cell r="E6038">
            <v>3</v>
          </cell>
          <cell r="F6038">
            <v>792.42979906493497</v>
          </cell>
          <cell r="G6038">
            <v>2377.2893971948051</v>
          </cell>
          <cell r="H6038">
            <v>44044</v>
          </cell>
        </row>
        <row r="6040">
          <cell r="A6040" t="str">
            <v>T1976</v>
          </cell>
          <cell r="C6040" t="str">
            <v>Desarme Y Retiro De Aa Y Unidad Exterior De Boletería Actual</v>
          </cell>
          <cell r="D6040" t="str">
            <v>gl</v>
          </cell>
          <cell r="G6040">
            <v>5016.7217703896094</v>
          </cell>
          <cell r="H6040">
            <v>44044</v>
          </cell>
          <cell r="I6040" t="str">
            <v>01 DEMOLICIONES</v>
          </cell>
        </row>
        <row r="6041">
          <cell r="B6041" t="str">
            <v>I1004</v>
          </cell>
          <cell r="C6041" t="str">
            <v>Oficial</v>
          </cell>
          <cell r="D6041" t="str">
            <v>hs</v>
          </cell>
          <cell r="E6041">
            <v>5</v>
          </cell>
          <cell r="F6041">
            <v>534.76377932467528</v>
          </cell>
          <cell r="G6041">
            <v>2673.8188966233765</v>
          </cell>
          <cell r="H6041">
            <v>44044</v>
          </cell>
        </row>
        <row r="6042">
          <cell r="B6042" t="str">
            <v>I1005</v>
          </cell>
          <cell r="C6042" t="str">
            <v>Ayudante</v>
          </cell>
          <cell r="D6042" t="str">
            <v>hs</v>
          </cell>
          <cell r="E6042">
            <v>5</v>
          </cell>
          <cell r="F6042">
            <v>468.58057475324659</v>
          </cell>
          <cell r="G6042">
            <v>2342.9028737662329</v>
          </cell>
          <cell r="H6042">
            <v>44044</v>
          </cell>
        </row>
        <row r="6044">
          <cell r="A6044" t="str">
            <v>T1977</v>
          </cell>
          <cell r="C6044" t="str">
            <v>Equipo De Aire Acondicionado De 3000 Frigorías</v>
          </cell>
          <cell r="D6044" t="str">
            <v>u</v>
          </cell>
          <cell r="G6044">
            <v>42147.933885950421</v>
          </cell>
          <cell r="H6044">
            <v>44032.501689814817</v>
          </cell>
          <cell r="I6044" t="str">
            <v>29 AIRE ACONDICIONADO</v>
          </cell>
        </row>
        <row r="6045">
          <cell r="B6045" t="str">
            <v>I1949</v>
          </cell>
          <cell r="C6045" t="str">
            <v>Aire Split Bgh 3000 F/C 3500W Calor Bsh35Wcp</v>
          </cell>
          <cell r="D6045" t="str">
            <v>u</v>
          </cell>
          <cell r="E6045">
            <v>1</v>
          </cell>
          <cell r="F6045">
            <v>37189.256200000003</v>
          </cell>
          <cell r="G6045">
            <v>37189.256200000003</v>
          </cell>
          <cell r="H6045">
            <v>44044</v>
          </cell>
        </row>
        <row r="6046">
          <cell r="B6046" t="str">
            <v>I2145</v>
          </cell>
          <cell r="C6046" t="str">
            <v>Instalación De Aire Acondicionado (Servicio)</v>
          </cell>
          <cell r="D6046" t="str">
            <v>u</v>
          </cell>
          <cell r="E6046">
            <v>1</v>
          </cell>
          <cell r="F6046">
            <v>4958.6776859504134</v>
          </cell>
          <cell r="G6046">
            <v>4958.6776859504134</v>
          </cell>
          <cell r="H6046">
            <v>44032.501689814817</v>
          </cell>
        </row>
        <row r="6048">
          <cell r="A6048" t="str">
            <v>T1978</v>
          </cell>
          <cell r="C6048" t="str">
            <v>Piso De Mosaicos 40 X 40 De 64 Panes</v>
          </cell>
          <cell r="D6048" t="str">
            <v>m2</v>
          </cell>
          <cell r="G6048">
            <v>2071.5154667623374</v>
          </cell>
          <cell r="H6048">
            <v>44044</v>
          </cell>
          <cell r="I6048" t="str">
            <v>11 PISOS</v>
          </cell>
        </row>
        <row r="6049">
          <cell r="B6049" t="str">
            <v>I2146</v>
          </cell>
          <cell r="C6049" t="str">
            <v>Mosaico De 40 X 40,  64 Panes</v>
          </cell>
          <cell r="D6049" t="str">
            <v>m2</v>
          </cell>
          <cell r="E6049">
            <v>1.03</v>
          </cell>
          <cell r="F6049">
            <v>1000</v>
          </cell>
          <cell r="G6049">
            <v>1030</v>
          </cell>
          <cell r="H6049">
            <v>44044</v>
          </cell>
        </row>
        <row r="6050">
          <cell r="B6050" t="str">
            <v>T1015</v>
          </cell>
          <cell r="C6050" t="str">
            <v xml:space="preserve"> Mortero Mhmr 1/4:1:4 (Mat)</v>
          </cell>
          <cell r="D6050" t="str">
            <v>m3</v>
          </cell>
          <cell r="E6050">
            <v>0.05</v>
          </cell>
          <cell r="F6050">
            <v>4776.7996700000003</v>
          </cell>
          <cell r="G6050">
            <v>238.83998350000002</v>
          </cell>
          <cell r="H6050">
            <v>44044</v>
          </cell>
        </row>
        <row r="6051">
          <cell r="B6051" t="str">
            <v>T1534</v>
          </cell>
          <cell r="C6051" t="str">
            <v>Colocación De Mosaicos De 30X30 (Mo)</v>
          </cell>
          <cell r="D6051" t="str">
            <v>m2</v>
          </cell>
          <cell r="E6051">
            <v>1</v>
          </cell>
          <cell r="F6051">
            <v>802.67548326233759</v>
          </cell>
          <cell r="G6051">
            <v>802.67548326233759</v>
          </cell>
          <cell r="H6051">
            <v>44044</v>
          </cell>
        </row>
        <row r="6053">
          <cell r="A6053" t="str">
            <v>T1979</v>
          </cell>
          <cell r="C6053" t="str">
            <v>Reemplazo De Solado Preventivo</v>
          </cell>
          <cell r="D6053" t="str">
            <v>m2</v>
          </cell>
          <cell r="E6053">
            <v>15</v>
          </cell>
          <cell r="G6053">
            <v>2744.3628528179452</v>
          </cell>
          <cell r="H6053">
            <v>44044</v>
          </cell>
          <cell r="I6053" t="str">
            <v>11 PISOS</v>
          </cell>
        </row>
        <row r="6054">
          <cell r="B6054" t="str">
            <v>I1004</v>
          </cell>
          <cell r="C6054" t="str">
            <v>Oficial</v>
          </cell>
          <cell r="D6054" t="str">
            <v>hs</v>
          </cell>
          <cell r="E6054">
            <v>0.53333333333333333</v>
          </cell>
          <cell r="F6054">
            <v>534.76377932467528</v>
          </cell>
          <cell r="G6054">
            <v>285.20734897316015</v>
          </cell>
          <cell r="H6054">
            <v>44044</v>
          </cell>
          <cell r="I6054" t="str">
            <v>ejecuta 15 m2 en 8 hs</v>
          </cell>
        </row>
        <row r="6055">
          <cell r="B6055" t="str">
            <v>I1005</v>
          </cell>
          <cell r="C6055" t="str">
            <v>Ayudante</v>
          </cell>
          <cell r="D6055" t="str">
            <v>hs</v>
          </cell>
          <cell r="E6055">
            <v>0.53333333333333333</v>
          </cell>
          <cell r="F6055">
            <v>468.58057475324659</v>
          </cell>
          <cell r="G6055">
            <v>249.90963986839819</v>
          </cell>
          <cell r="H6055">
            <v>44044</v>
          </cell>
        </row>
        <row r="6056">
          <cell r="B6056" t="str">
            <v>I1402</v>
          </cell>
          <cell r="C6056" t="str">
            <v>Alquiler De Volquete</v>
          </cell>
          <cell r="D6056" t="str">
            <v>dia</v>
          </cell>
          <cell r="E6056">
            <v>0.02</v>
          </cell>
          <cell r="F6056">
            <v>2479.3388429752067</v>
          </cell>
          <cell r="G6056">
            <v>49.586776859504134</v>
          </cell>
          <cell r="H6056">
            <v>44044</v>
          </cell>
        </row>
        <row r="6057">
          <cell r="B6057" t="str">
            <v>T1473</v>
          </cell>
          <cell r="C6057" t="str">
            <v>Piso Mosaico 30X30 Precaución Amarillo</v>
          </cell>
          <cell r="D6057" t="str">
            <v>m2</v>
          </cell>
          <cell r="E6057">
            <v>1</v>
          </cell>
          <cell r="F6057">
            <v>2159.6590871168828</v>
          </cell>
          <cell r="G6057">
            <v>2159.6590871168828</v>
          </cell>
          <cell r="H6057">
            <v>44044</v>
          </cell>
        </row>
        <row r="6059">
          <cell r="A6059" t="str">
            <v>T1980</v>
          </cell>
          <cell r="C6059" t="str">
            <v>Señalización Completa Contra Incendio</v>
          </cell>
          <cell r="D6059" t="str">
            <v>gl</v>
          </cell>
          <cell r="G6059">
            <v>50000</v>
          </cell>
          <cell r="H6059">
            <v>44032.53466435185</v>
          </cell>
          <cell r="I6059" t="str">
            <v>ITUZAINGÓ</v>
          </cell>
        </row>
        <row r="6060">
          <cell r="B6060" t="str">
            <v>I2147</v>
          </cell>
          <cell r="C6060" t="str">
            <v>Señalización Reglamentaria De Incendio Ituzaingó</v>
          </cell>
          <cell r="D6060" t="str">
            <v>gl</v>
          </cell>
          <cell r="E6060">
            <v>1</v>
          </cell>
          <cell r="F6060">
            <v>50000</v>
          </cell>
          <cell r="G6060">
            <v>50000</v>
          </cell>
          <cell r="H6060">
            <v>44032.53466435185</v>
          </cell>
        </row>
        <row r="6062">
          <cell r="A6062" t="str">
            <v>T1981</v>
          </cell>
          <cell r="C6062" t="str">
            <v>Limpieza Desagües Pluviales (90M) Y Reemplazo De Bomba De Achique(Incluye Sistema Electrico Ts)</v>
          </cell>
          <cell r="D6062" t="str">
            <v>gl</v>
          </cell>
          <cell r="G6062">
            <v>54823.360963116873</v>
          </cell>
          <cell r="H6062">
            <v>44044</v>
          </cell>
          <cell r="I6062" t="str">
            <v>ITUZAINGÓ</v>
          </cell>
        </row>
        <row r="6063">
          <cell r="B6063" t="str">
            <v>I1004</v>
          </cell>
          <cell r="C6063" t="str">
            <v>Oficial</v>
          </cell>
          <cell r="D6063" t="str">
            <v>hs</v>
          </cell>
          <cell r="E6063">
            <v>40</v>
          </cell>
          <cell r="F6063">
            <v>534.76377932467528</v>
          </cell>
          <cell r="G6063">
            <v>21390.551172987012</v>
          </cell>
          <cell r="H6063">
            <v>44044</v>
          </cell>
        </row>
        <row r="6064">
          <cell r="B6064" t="str">
            <v>I1005</v>
          </cell>
          <cell r="C6064" t="str">
            <v>Ayudante</v>
          </cell>
          <cell r="D6064" t="str">
            <v>hs</v>
          </cell>
          <cell r="E6064">
            <v>40</v>
          </cell>
          <cell r="F6064">
            <v>468.58057475324659</v>
          </cell>
          <cell r="G6064">
            <v>18743.222990129863</v>
          </cell>
          <cell r="H6064">
            <v>44044</v>
          </cell>
        </row>
        <row r="6065">
          <cell r="B6065" t="str">
            <v>I1901</v>
          </cell>
          <cell r="C6065" t="str">
            <v>Bomba Pedrollo 1 Hp</v>
          </cell>
          <cell r="D6065" t="str">
            <v>u</v>
          </cell>
          <cell r="E6065">
            <v>1</v>
          </cell>
          <cell r="F6065">
            <v>14689.586799999999</v>
          </cell>
          <cell r="G6065">
            <v>14689.586799999999</v>
          </cell>
          <cell r="H6065">
            <v>44044</v>
          </cell>
        </row>
        <row r="6067">
          <cell r="A6067" t="str">
            <v>T1982</v>
          </cell>
          <cell r="C6067" t="str">
            <v>Perfil C 160X50X3.2</v>
          </cell>
          <cell r="D6067" t="str">
            <v>ml</v>
          </cell>
          <cell r="G6067">
            <v>1355.6666770389611</v>
          </cell>
          <cell r="H6067">
            <v>44044</v>
          </cell>
          <cell r="I6067" t="str">
            <v>05 ESTRUCTURAS RESISTENTES</v>
          </cell>
        </row>
        <row r="6068">
          <cell r="B6068" t="str">
            <v>I1004</v>
          </cell>
          <cell r="C6068" t="str">
            <v>Oficial</v>
          </cell>
          <cell r="D6068" t="str">
            <v>hs</v>
          </cell>
          <cell r="E6068">
            <v>0.5</v>
          </cell>
          <cell r="F6068">
            <v>534.76377932467528</v>
          </cell>
          <cell r="G6068">
            <v>267.38188966233764</v>
          </cell>
          <cell r="H6068">
            <v>44044</v>
          </cell>
          <cell r="I6068">
            <v>1</v>
          </cell>
        </row>
        <row r="6069">
          <cell r="B6069" t="str">
            <v>I1005</v>
          </cell>
          <cell r="C6069" t="str">
            <v>Ayudante</v>
          </cell>
          <cell r="D6069" t="str">
            <v>hs</v>
          </cell>
          <cell r="E6069">
            <v>0.5</v>
          </cell>
          <cell r="F6069">
            <v>468.58057475324659</v>
          </cell>
          <cell r="G6069">
            <v>234.2902873766233</v>
          </cell>
          <cell r="H6069">
            <v>44044</v>
          </cell>
          <cell r="I6069">
            <v>1</v>
          </cell>
        </row>
        <row r="6070">
          <cell r="B6070" t="str">
            <v>I2149</v>
          </cell>
          <cell r="C6070" t="str">
            <v>Perfil C Chapa Galvanizada De 160 X 60 X 20 X 2,5 Mm 12 Mt</v>
          </cell>
          <cell r="D6070" t="str">
            <v>ml</v>
          </cell>
          <cell r="E6070">
            <v>1</v>
          </cell>
          <cell r="F6070">
            <v>853.99450000000002</v>
          </cell>
          <cell r="G6070">
            <v>853.99450000000002</v>
          </cell>
          <cell r="H6070">
            <v>44044</v>
          </cell>
        </row>
        <row r="6072">
          <cell r="A6072" t="str">
            <v>T1983</v>
          </cell>
          <cell r="C6072" t="str">
            <v>Perfil C 120X50X2.5.(Doble Perfil Para Columna)</v>
          </cell>
          <cell r="D6072" t="str">
            <v>ml</v>
          </cell>
          <cell r="G6072">
            <v>1023.7107770389609</v>
          </cell>
          <cell r="H6072">
            <v>44044</v>
          </cell>
          <cell r="I6072" t="str">
            <v>05 ESTRUCTURAS RESISTENTES</v>
          </cell>
        </row>
        <row r="6073">
          <cell r="B6073" t="str">
            <v>I1004</v>
          </cell>
          <cell r="C6073" t="str">
            <v>Oficial</v>
          </cell>
          <cell r="D6073" t="str">
            <v>hs</v>
          </cell>
          <cell r="E6073">
            <v>0.5</v>
          </cell>
          <cell r="F6073">
            <v>534.76377932467528</v>
          </cell>
          <cell r="G6073">
            <v>267.38188966233764</v>
          </cell>
          <cell r="H6073">
            <v>44044</v>
          </cell>
          <cell r="I6073">
            <v>1</v>
          </cell>
        </row>
        <row r="6074">
          <cell r="B6074" t="str">
            <v>I1005</v>
          </cell>
          <cell r="C6074" t="str">
            <v>Ayudante</v>
          </cell>
          <cell r="D6074" t="str">
            <v>hs</v>
          </cell>
          <cell r="E6074">
            <v>0.5</v>
          </cell>
          <cell r="F6074">
            <v>468.58057475324659</v>
          </cell>
          <cell r="G6074">
            <v>234.2902873766233</v>
          </cell>
          <cell r="H6074">
            <v>44044</v>
          </cell>
          <cell r="I6074">
            <v>1</v>
          </cell>
        </row>
        <row r="6075">
          <cell r="B6075" t="str">
            <v>I2148</v>
          </cell>
          <cell r="C6075" t="str">
            <v>Perfil C Chapa Negra De 120 X 50 X 15 X 2,5 Mm 12 Mt</v>
          </cell>
          <cell r="D6075" t="str">
            <v>ml</v>
          </cell>
          <cell r="E6075">
            <v>1</v>
          </cell>
          <cell r="F6075">
            <v>522.03859999999997</v>
          </cell>
          <cell r="G6075">
            <v>522.03859999999997</v>
          </cell>
          <cell r="H6075">
            <v>44044</v>
          </cell>
        </row>
        <row r="6077">
          <cell r="A6077" t="str">
            <v>T1984</v>
          </cell>
          <cell r="C6077" t="str">
            <v>Tubo Estructural 30X30X 2 Mm</v>
          </cell>
          <cell r="D6077" t="str">
            <v>ml</v>
          </cell>
          <cell r="G6077">
            <v>443.67358851948052</v>
          </cell>
          <cell r="H6077">
            <v>44044</v>
          </cell>
          <cell r="I6077" t="str">
            <v>05 ESTRUCTURAS RESISTENTES</v>
          </cell>
        </row>
        <row r="6078">
          <cell r="B6078" t="str">
            <v>I1004</v>
          </cell>
          <cell r="C6078" t="str">
            <v>Oficial</v>
          </cell>
          <cell r="D6078" t="str">
            <v>hs</v>
          </cell>
          <cell r="E6078">
            <v>0.25</v>
          </cell>
          <cell r="F6078">
            <v>534.76377932467528</v>
          </cell>
          <cell r="G6078">
            <v>133.69094483116882</v>
          </cell>
          <cell r="H6078">
            <v>44044</v>
          </cell>
          <cell r="I6078">
            <v>1</v>
          </cell>
        </row>
        <row r="6079">
          <cell r="B6079" t="str">
            <v>I1005</v>
          </cell>
          <cell r="C6079" t="str">
            <v>Ayudante</v>
          </cell>
          <cell r="D6079" t="str">
            <v>hs</v>
          </cell>
          <cell r="E6079">
            <v>0.25</v>
          </cell>
          <cell r="F6079">
            <v>468.58057475324659</v>
          </cell>
          <cell r="G6079">
            <v>117.14514368831165</v>
          </cell>
          <cell r="H6079">
            <v>44044</v>
          </cell>
          <cell r="I6079">
            <v>1</v>
          </cell>
        </row>
        <row r="6080">
          <cell r="B6080" t="str">
            <v>I2150</v>
          </cell>
          <cell r="C6080" t="str">
            <v>Tubo Estructural 30 X 30 X 2 Mm (10,69 Kg/ Barra De 6 Mts)</v>
          </cell>
          <cell r="D6080" t="str">
            <v>ml</v>
          </cell>
          <cell r="E6080">
            <v>1</v>
          </cell>
          <cell r="F6080">
            <v>192.83750000000001</v>
          </cell>
          <cell r="G6080">
            <v>192.83750000000001</v>
          </cell>
          <cell r="H6080">
            <v>44044</v>
          </cell>
        </row>
        <row r="6082">
          <cell r="A6082" t="str">
            <v>T1985</v>
          </cell>
          <cell r="C6082" t="str">
            <v>Cesped En Panes</v>
          </cell>
          <cell r="D6082" t="str">
            <v>m2</v>
          </cell>
          <cell r="G6082">
            <v>305.7851</v>
          </cell>
          <cell r="H6082">
            <v>44044</v>
          </cell>
          <cell r="I6082" t="str">
            <v>35 OBRAS EXTERIORES</v>
          </cell>
        </row>
        <row r="6083">
          <cell r="B6083" t="str">
            <v>I2151</v>
          </cell>
          <cell r="C6083" t="str">
            <v>Cesped En Panes Colocado</v>
          </cell>
          <cell r="D6083" t="str">
            <v>m2</v>
          </cell>
          <cell r="E6083">
            <v>1</v>
          </cell>
          <cell r="F6083">
            <v>305.7851</v>
          </cell>
          <cell r="G6083">
            <v>305.7851</v>
          </cell>
          <cell r="H6083">
            <v>44044</v>
          </cell>
          <cell r="I6083">
            <v>1</v>
          </cell>
        </row>
        <row r="6085">
          <cell r="A6085" t="str">
            <v>T1986</v>
          </cell>
          <cell r="C6085" t="str">
            <v>Liquidambar</v>
          </cell>
          <cell r="D6085" t="str">
            <v>u</v>
          </cell>
          <cell r="G6085">
            <v>3548.8663586493503</v>
          </cell>
          <cell r="H6085">
            <v>44044</v>
          </cell>
          <cell r="I6085" t="str">
            <v>35 OBRAS EXTERIORES</v>
          </cell>
        </row>
        <row r="6086">
          <cell r="B6086" t="str">
            <v>I2152</v>
          </cell>
          <cell r="C6086" t="str">
            <v>Liquidambar</v>
          </cell>
          <cell r="D6086" t="str">
            <v>u</v>
          </cell>
          <cell r="E6086">
            <v>1</v>
          </cell>
          <cell r="F6086">
            <v>2479.3388</v>
          </cell>
          <cell r="G6086">
            <v>2479.3388</v>
          </cell>
          <cell r="H6086">
            <v>44044</v>
          </cell>
          <cell r="I6086">
            <v>1</v>
          </cell>
        </row>
        <row r="6087">
          <cell r="B6087" t="str">
            <v>I1004</v>
          </cell>
          <cell r="C6087" t="str">
            <v>Oficial</v>
          </cell>
          <cell r="D6087" t="str">
            <v>hs</v>
          </cell>
          <cell r="E6087">
            <v>2</v>
          </cell>
          <cell r="F6087">
            <v>534.76377932467528</v>
          </cell>
          <cell r="G6087">
            <v>1069.5275586493506</v>
          </cell>
          <cell r="H6087">
            <v>44044</v>
          </cell>
        </row>
        <row r="6089">
          <cell r="A6089" t="str">
            <v>T1987</v>
          </cell>
          <cell r="C6089" t="str">
            <v>Brachichito</v>
          </cell>
          <cell r="D6089" t="str">
            <v>u</v>
          </cell>
          <cell r="G6089">
            <v>3383.5771586493502</v>
          </cell>
          <cell r="H6089">
            <v>44044</v>
          </cell>
          <cell r="I6089" t="str">
            <v>35 OBRAS EXTERIORES</v>
          </cell>
        </row>
        <row r="6090">
          <cell r="B6090" t="str">
            <v>I2153</v>
          </cell>
          <cell r="C6090" t="str">
            <v>Brachichito</v>
          </cell>
          <cell r="D6090" t="str">
            <v>u</v>
          </cell>
          <cell r="E6090">
            <v>1</v>
          </cell>
          <cell r="F6090">
            <v>2314.0495999999998</v>
          </cell>
          <cell r="G6090">
            <v>2314.0495999999998</v>
          </cell>
          <cell r="H6090">
            <v>44044</v>
          </cell>
          <cell r="I6090">
            <v>1</v>
          </cell>
        </row>
        <row r="6091">
          <cell r="B6091" t="str">
            <v>I1004</v>
          </cell>
          <cell r="C6091" t="str">
            <v>Oficial</v>
          </cell>
          <cell r="D6091" t="str">
            <v>hs</v>
          </cell>
          <cell r="E6091">
            <v>2</v>
          </cell>
          <cell r="F6091">
            <v>534.76377932467528</v>
          </cell>
          <cell r="G6091">
            <v>1069.5275586493506</v>
          </cell>
          <cell r="H6091">
            <v>44044</v>
          </cell>
        </row>
        <row r="6093">
          <cell r="A6093" t="str">
            <v>T1988</v>
          </cell>
          <cell r="C6093" t="str">
            <v>Jacarandá</v>
          </cell>
          <cell r="D6093" t="str">
            <v>u</v>
          </cell>
          <cell r="G6093">
            <v>3127.3787586493509</v>
          </cell>
          <cell r="H6093">
            <v>44044</v>
          </cell>
          <cell r="I6093" t="str">
            <v>35 OBRAS EXTERIORES</v>
          </cell>
        </row>
        <row r="6094">
          <cell r="B6094" t="str">
            <v>I2154</v>
          </cell>
          <cell r="C6094" t="str">
            <v>Jacarandá</v>
          </cell>
          <cell r="D6094" t="str">
            <v>u</v>
          </cell>
          <cell r="E6094">
            <v>1</v>
          </cell>
          <cell r="F6094">
            <v>2057.8512000000001</v>
          </cell>
          <cell r="G6094">
            <v>2057.8512000000001</v>
          </cell>
          <cell r="H6094">
            <v>44044</v>
          </cell>
          <cell r="I6094">
            <v>1</v>
          </cell>
        </row>
        <row r="6095">
          <cell r="B6095" t="str">
            <v>I1004</v>
          </cell>
          <cell r="C6095" t="str">
            <v>Oficial</v>
          </cell>
          <cell r="D6095" t="str">
            <v>hs</v>
          </cell>
          <cell r="E6095">
            <v>2</v>
          </cell>
          <cell r="F6095">
            <v>534.76377932467528</v>
          </cell>
          <cell r="G6095">
            <v>1069.5275586493506</v>
          </cell>
          <cell r="H6095">
            <v>44044</v>
          </cell>
        </row>
        <row r="6097">
          <cell r="A6097" t="str">
            <v>T1989</v>
          </cell>
          <cell r="C6097" t="str">
            <v>Agaphantus</v>
          </cell>
          <cell r="D6097" t="str">
            <v>u</v>
          </cell>
          <cell r="G6097">
            <v>749.63977932467526</v>
          </cell>
          <cell r="H6097">
            <v>44044</v>
          </cell>
          <cell r="I6097" t="str">
            <v>35 OBRAS EXTERIORES</v>
          </cell>
        </row>
        <row r="6098">
          <cell r="B6098" t="str">
            <v>I2155</v>
          </cell>
          <cell r="C6098" t="str">
            <v>Agaphantus</v>
          </cell>
          <cell r="D6098" t="str">
            <v>u</v>
          </cell>
          <cell r="E6098">
            <v>1</v>
          </cell>
          <cell r="F6098">
            <v>214.876</v>
          </cell>
          <cell r="G6098">
            <v>214.876</v>
          </cell>
          <cell r="H6098">
            <v>44044</v>
          </cell>
          <cell r="I6098">
            <v>1</v>
          </cell>
        </row>
        <row r="6099">
          <cell r="B6099" t="str">
            <v>I1004</v>
          </cell>
          <cell r="C6099" t="str">
            <v>Oficial</v>
          </cell>
          <cell r="D6099" t="str">
            <v>hs</v>
          </cell>
          <cell r="E6099">
            <v>1</v>
          </cell>
          <cell r="F6099">
            <v>534.76377932467528</v>
          </cell>
          <cell r="G6099">
            <v>534.76377932467528</v>
          </cell>
          <cell r="H6099">
            <v>44044</v>
          </cell>
        </row>
        <row r="6101">
          <cell r="A6101" t="str">
            <v>T1990</v>
          </cell>
          <cell r="C6101" t="str">
            <v>Sistema De Riego Para 500 M2 Completo</v>
          </cell>
          <cell r="D6101" t="str">
            <v>gl</v>
          </cell>
          <cell r="G6101">
            <v>183001.51302623376</v>
          </cell>
          <cell r="H6101">
            <v>44044</v>
          </cell>
          <cell r="I6101" t="str">
            <v>35 OBRAS EXTERIORES</v>
          </cell>
        </row>
        <row r="6102">
          <cell r="B6102" t="str">
            <v>I2156</v>
          </cell>
          <cell r="C6102" t="str">
            <v>Kit Sistema De Riego 700 M2</v>
          </cell>
          <cell r="D6102" t="str">
            <v>gl</v>
          </cell>
          <cell r="E6102">
            <v>1</v>
          </cell>
          <cell r="F6102">
            <v>33329.834699999999</v>
          </cell>
          <cell r="G6102">
            <v>33329.834699999999</v>
          </cell>
          <cell r="H6102">
            <v>44044</v>
          </cell>
        </row>
        <row r="6103">
          <cell r="B6103" t="str">
            <v>I2157</v>
          </cell>
          <cell r="C6103" t="str">
            <v>Nebulizador Para Riego</v>
          </cell>
          <cell r="D6103" t="str">
            <v>u</v>
          </cell>
          <cell r="E6103">
            <v>100</v>
          </cell>
          <cell r="F6103">
            <v>619.8347</v>
          </cell>
          <cell r="G6103">
            <v>61983.47</v>
          </cell>
          <cell r="H6103">
            <v>44044</v>
          </cell>
        </row>
        <row r="6104">
          <cell r="B6104" t="str">
            <v>I2158</v>
          </cell>
          <cell r="C6104" t="str">
            <v>Caño Negro De 1" Para Riego</v>
          </cell>
          <cell r="D6104" t="str">
            <v>ml</v>
          </cell>
          <cell r="E6104">
            <v>100</v>
          </cell>
          <cell r="F6104">
            <v>25.206600000000002</v>
          </cell>
          <cell r="G6104">
            <v>2520.6600000000003</v>
          </cell>
          <cell r="H6104">
            <v>44044</v>
          </cell>
        </row>
        <row r="6105">
          <cell r="B6105" t="str">
            <v>I1004</v>
          </cell>
          <cell r="C6105" t="str">
            <v>Oficial</v>
          </cell>
          <cell r="D6105" t="str">
            <v>hs</v>
          </cell>
          <cell r="E6105">
            <v>80</v>
          </cell>
          <cell r="F6105">
            <v>534.76377932467528</v>
          </cell>
          <cell r="G6105">
            <v>42781.102345974025</v>
          </cell>
          <cell r="H6105">
            <v>44044</v>
          </cell>
        </row>
        <row r="6106">
          <cell r="B6106" t="str">
            <v>I1005</v>
          </cell>
          <cell r="C6106" t="str">
            <v>Ayudante</v>
          </cell>
          <cell r="D6106" t="str">
            <v>hs</v>
          </cell>
          <cell r="E6106">
            <v>80</v>
          </cell>
          <cell r="F6106">
            <v>468.58057475324659</v>
          </cell>
          <cell r="G6106">
            <v>37486.445980259727</v>
          </cell>
          <cell r="H6106">
            <v>44044</v>
          </cell>
        </row>
        <row r="6107">
          <cell r="B6107" t="str">
            <v>I1561</v>
          </cell>
          <cell r="C6107" t="str">
            <v>Llave De Paso Acqua System Diam 25 Mm(3/4")</v>
          </cell>
          <cell r="D6107" t="str">
            <v>u</v>
          </cell>
          <cell r="E6107">
            <v>10</v>
          </cell>
          <cell r="F6107">
            <v>490</v>
          </cell>
          <cell r="G6107">
            <v>4900</v>
          </cell>
          <cell r="H6107">
            <v>44044</v>
          </cell>
        </row>
        <row r="6109">
          <cell r="A6109" t="str">
            <v>T1991</v>
          </cell>
          <cell r="C6109" t="str">
            <v xml:space="preserve">Kit Completo De Accesorios Para Baños Públicos (Dispensers De Jabón, Dispensers De Toallas, Porta Rollos, Ganchos) </v>
          </cell>
          <cell r="D6109" t="str">
            <v>u</v>
          </cell>
          <cell r="G6109">
            <v>5229.8829172987007</v>
          </cell>
          <cell r="H6109">
            <v>42979</v>
          </cell>
          <cell r="I6109" t="str">
            <v>30 EQUIPAMIENTO</v>
          </cell>
        </row>
        <row r="6110">
          <cell r="B6110" t="str">
            <v>I1004</v>
          </cell>
          <cell r="C6110" t="str">
            <v>Oficial</v>
          </cell>
          <cell r="D6110" t="str">
            <v>hs</v>
          </cell>
          <cell r="E6110">
            <v>4</v>
          </cell>
          <cell r="F6110">
            <v>534.76377932467528</v>
          </cell>
          <cell r="G6110">
            <v>2139.0551172987011</v>
          </cell>
          <cell r="H6110">
            <v>44044</v>
          </cell>
        </row>
        <row r="6111">
          <cell r="B6111" t="str">
            <v>I1814</v>
          </cell>
          <cell r="C6111" t="str">
            <v xml:space="preserve">Dispenser De Jabon Acero Inoxidable Alcohol Metal Jabonera
</v>
          </cell>
          <cell r="D6111" t="str">
            <v>u</v>
          </cell>
          <cell r="E6111">
            <v>1</v>
          </cell>
          <cell r="F6111">
            <v>2065.2892999999999</v>
          </cell>
          <cell r="G6111">
            <v>2065.2892999999999</v>
          </cell>
          <cell r="H6111">
            <v>44044</v>
          </cell>
        </row>
        <row r="6112">
          <cell r="B6112" t="str">
            <v>I1819</v>
          </cell>
          <cell r="C6112" t="str">
            <v>Dispenser De Toallas</v>
          </cell>
          <cell r="D6112" t="str">
            <v>u</v>
          </cell>
          <cell r="E6112">
            <v>1</v>
          </cell>
          <cell r="F6112">
            <v>483.47109999999998</v>
          </cell>
          <cell r="G6112">
            <v>483.47109999999998</v>
          </cell>
          <cell r="H6112">
            <v>44044</v>
          </cell>
        </row>
        <row r="6113">
          <cell r="B6113" t="str">
            <v>I1076</v>
          </cell>
          <cell r="C6113" t="str">
            <v>Portarrollo Blanco Clasica Als1C (6)</v>
          </cell>
          <cell r="D6113" t="str">
            <v>u</v>
          </cell>
          <cell r="E6113">
            <v>1</v>
          </cell>
          <cell r="F6113">
            <v>194.96</v>
          </cell>
          <cell r="G6113">
            <v>194.96</v>
          </cell>
          <cell r="H6113">
            <v>42979</v>
          </cell>
        </row>
        <row r="6114">
          <cell r="B6114" t="str">
            <v>I1820</v>
          </cell>
          <cell r="C6114" t="str">
            <v>Percha De Acero Inoxidable</v>
          </cell>
          <cell r="D6114" t="str">
            <v>u</v>
          </cell>
          <cell r="E6114">
            <v>1</v>
          </cell>
          <cell r="F6114">
            <v>347.10739999999998</v>
          </cell>
          <cell r="G6114">
            <v>347.10739999999998</v>
          </cell>
          <cell r="H6114">
            <v>44044</v>
          </cell>
        </row>
        <row r="6116">
          <cell r="A6116" t="str">
            <v>T1992</v>
          </cell>
          <cell r="C6116" t="str">
            <v>Kit Completo De Barrales Y Accesorios De Baño Para Personas En Sillas De Rueda</v>
          </cell>
          <cell r="D6116" t="str">
            <v>u</v>
          </cell>
          <cell r="G6116">
            <v>85131.911934597403</v>
          </cell>
          <cell r="H6116">
            <v>44044</v>
          </cell>
          <cell r="I6116" t="str">
            <v>30 EQUIPAMIENTO</v>
          </cell>
        </row>
        <row r="6117">
          <cell r="B6117" t="str">
            <v>I1004</v>
          </cell>
          <cell r="C6117" t="str">
            <v>Oficial</v>
          </cell>
          <cell r="D6117" t="str">
            <v>hs</v>
          </cell>
          <cell r="E6117">
            <v>8</v>
          </cell>
          <cell r="F6117">
            <v>534.76377932467528</v>
          </cell>
          <cell r="G6117">
            <v>4278.1102345974023</v>
          </cell>
          <cell r="H6117">
            <v>44044</v>
          </cell>
        </row>
        <row r="6118">
          <cell r="B6118" t="str">
            <v>I2160</v>
          </cell>
          <cell r="C6118" t="str">
            <v>Agarradera Baño Discapacitados Ferrum Móvil 80 Cm</v>
          </cell>
          <cell r="D6118" t="str">
            <v>u</v>
          </cell>
          <cell r="E6118">
            <v>2</v>
          </cell>
          <cell r="F6118">
            <v>21631.4463</v>
          </cell>
          <cell r="G6118">
            <v>43262.892599999999</v>
          </cell>
          <cell r="H6118">
            <v>44044</v>
          </cell>
        </row>
        <row r="6119">
          <cell r="B6119" t="str">
            <v>I2161</v>
          </cell>
          <cell r="C6119" t="str">
            <v>Agarradera Fija Para Discapacitados 60Cm</v>
          </cell>
          <cell r="D6119" t="str">
            <v>u</v>
          </cell>
          <cell r="E6119">
            <v>2</v>
          </cell>
          <cell r="F6119">
            <v>3801.6529</v>
          </cell>
          <cell r="G6119">
            <v>7603.3058000000001</v>
          </cell>
          <cell r="H6119">
            <v>44044</v>
          </cell>
        </row>
        <row r="6120">
          <cell r="B6120" t="str">
            <v>I2162</v>
          </cell>
          <cell r="C6120" t="str">
            <v>Espejo Discapacitado Ferrum</v>
          </cell>
          <cell r="D6120" t="str">
            <v>hs</v>
          </cell>
          <cell r="E6120">
            <v>1</v>
          </cell>
          <cell r="F6120">
            <v>29987.603299999999</v>
          </cell>
          <cell r="G6120">
            <v>29987.603299999999</v>
          </cell>
          <cell r="H6120">
            <v>44044</v>
          </cell>
        </row>
        <row r="6122">
          <cell r="A6122" t="str">
            <v>T1993</v>
          </cell>
          <cell r="C6122" t="str">
            <v>Kit Completo De Accesorios Para Baños Privados (Toallero Horiz.-2 Perchas-Soporte  Papel Higiénico-Jabonera)</v>
          </cell>
          <cell r="D6122" t="str">
            <v>u</v>
          </cell>
          <cell r="G6122">
            <v>5835.4924759480518</v>
          </cell>
          <cell r="H6122">
            <v>42979</v>
          </cell>
          <cell r="I6122" t="str">
            <v>30 EQUIPAMIENTO</v>
          </cell>
        </row>
        <row r="6123">
          <cell r="B6123" t="str">
            <v>I1004</v>
          </cell>
          <cell r="C6123" t="str">
            <v>Oficial</v>
          </cell>
          <cell r="D6123" t="str">
            <v>hs</v>
          </cell>
          <cell r="E6123">
            <v>6</v>
          </cell>
          <cell r="F6123">
            <v>534.76377932467528</v>
          </cell>
          <cell r="G6123">
            <v>3208.5826759480515</v>
          </cell>
          <cell r="H6123">
            <v>44044</v>
          </cell>
        </row>
        <row r="6124">
          <cell r="B6124" t="str">
            <v>I1075</v>
          </cell>
          <cell r="C6124" t="str">
            <v>Ferrum Toallero Integral Blanco Marina Atr8U B</v>
          </cell>
          <cell r="D6124" t="str">
            <v>u</v>
          </cell>
          <cell r="E6124">
            <v>1</v>
          </cell>
          <cell r="F6124">
            <v>443.36</v>
          </cell>
          <cell r="G6124">
            <v>443.36</v>
          </cell>
          <cell r="H6124">
            <v>42979</v>
          </cell>
        </row>
        <row r="6125">
          <cell r="B6125" t="str">
            <v>I1074</v>
          </cell>
          <cell r="C6125" t="str">
            <v>Ferrum Percha Simple Blanca Marina Apr3U B</v>
          </cell>
          <cell r="D6125" t="str">
            <v>u</v>
          </cell>
          <cell r="E6125">
            <v>2</v>
          </cell>
          <cell r="F6125">
            <v>300.08</v>
          </cell>
          <cell r="G6125">
            <v>600.16</v>
          </cell>
          <cell r="H6125">
            <v>42979</v>
          </cell>
        </row>
        <row r="6126">
          <cell r="B6126" t="str">
            <v>I1076</v>
          </cell>
          <cell r="C6126" t="str">
            <v>Portarrollo Blanco Clasica Als1C (6)</v>
          </cell>
          <cell r="D6126" t="str">
            <v>u</v>
          </cell>
          <cell r="E6126">
            <v>1</v>
          </cell>
          <cell r="F6126">
            <v>194.96</v>
          </cell>
          <cell r="G6126">
            <v>194.96</v>
          </cell>
          <cell r="H6126">
            <v>42979</v>
          </cell>
        </row>
        <row r="6127">
          <cell r="B6127" t="str">
            <v>I1813</v>
          </cell>
          <cell r="C6127" t="str">
            <v>Jabonera De Acero Inoxidable</v>
          </cell>
          <cell r="D6127" t="str">
            <v>u</v>
          </cell>
          <cell r="E6127">
            <v>1</v>
          </cell>
          <cell r="F6127">
            <v>1388.4297999999999</v>
          </cell>
          <cell r="G6127">
            <v>1388.4297999999999</v>
          </cell>
          <cell r="H6127">
            <v>44044</v>
          </cell>
        </row>
        <row r="6129">
          <cell r="A6129" t="str">
            <v>T1994</v>
          </cell>
          <cell r="C6129" t="str">
            <v>Chapa Acanalado Sobre Perfilería (Mat+Mo)</v>
          </cell>
          <cell r="D6129" t="str">
            <v>m2</v>
          </cell>
          <cell r="E6129">
            <v>12</v>
          </cell>
          <cell r="G6129">
            <v>1437.9870860519479</v>
          </cell>
          <cell r="H6129">
            <v>44044</v>
          </cell>
          <cell r="I6129" t="str">
            <v>16 CUBIERTAS</v>
          </cell>
        </row>
        <row r="6130">
          <cell r="B6130" t="str">
            <v>I1004</v>
          </cell>
          <cell r="C6130" t="str">
            <v>Oficial</v>
          </cell>
          <cell r="D6130" t="str">
            <v>hs</v>
          </cell>
          <cell r="E6130">
            <v>0.66666666666666663</v>
          </cell>
          <cell r="F6130">
            <v>534.76377932467528</v>
          </cell>
          <cell r="G6130">
            <v>356.50918621645019</v>
          </cell>
          <cell r="H6130">
            <v>44044</v>
          </cell>
          <cell r="I6130" t="str">
            <v>ejecuta 12 m2 en 8 hs</v>
          </cell>
        </row>
        <row r="6131">
          <cell r="B6131" t="str">
            <v>I1005</v>
          </cell>
          <cell r="C6131" t="str">
            <v>Ayudante</v>
          </cell>
          <cell r="D6131" t="str">
            <v>hs</v>
          </cell>
          <cell r="E6131">
            <v>0.66666666666666663</v>
          </cell>
          <cell r="F6131">
            <v>468.58057475324659</v>
          </cell>
          <cell r="G6131">
            <v>312.38704983549769</v>
          </cell>
          <cell r="H6131">
            <v>44044</v>
          </cell>
        </row>
        <row r="6132">
          <cell r="B6132" t="str">
            <v>I1414</v>
          </cell>
          <cell r="C6132" t="str">
            <v>Chapa Cincalum C25 Sinusoidal O Acanalada</v>
          </cell>
          <cell r="D6132" t="str">
            <v>m2</v>
          </cell>
          <cell r="E6132">
            <v>1.1000000000000001</v>
          </cell>
          <cell r="F6132">
            <v>669.42150000000004</v>
          </cell>
          <cell r="G6132">
            <v>736.36365000000012</v>
          </cell>
          <cell r="H6132">
            <v>44044</v>
          </cell>
        </row>
        <row r="6133">
          <cell r="B6133" t="str">
            <v>I1534</v>
          </cell>
          <cell r="C6133" t="str">
            <v>Gancho Para Techo Tipo L (180Mm X 70Mm) Con Arandela Y Tuerca</v>
          </cell>
          <cell r="D6133" t="str">
            <v>u</v>
          </cell>
          <cell r="E6133">
            <v>2</v>
          </cell>
          <cell r="F6133">
            <v>16.363600000000002</v>
          </cell>
          <cell r="G6133">
            <v>32.727200000000003</v>
          </cell>
          <cell r="H6133">
            <v>44044</v>
          </cell>
        </row>
        <row r="6135">
          <cell r="A6135" t="str">
            <v>T1995</v>
          </cell>
          <cell r="C6135" t="str">
            <v>5.7.2.4.  Cañeros 1 De 4" Y 1 De 6" De Pvc De 3,2Mm, Incluye 4 Camaras De Inspección De 60X60</v>
          </cell>
          <cell r="D6135" t="str">
            <v>gl</v>
          </cell>
          <cell r="E6135">
            <v>5</v>
          </cell>
          <cell r="F6135" t="str">
            <v>días</v>
          </cell>
          <cell r="G6135">
            <v>156815.54328953542</v>
          </cell>
          <cell r="H6135">
            <v>43992.452708333331</v>
          </cell>
          <cell r="I6135" t="str">
            <v>ITUZAINGÓ</v>
          </cell>
        </row>
        <row r="6136">
          <cell r="B6136" t="str">
            <v>I1004</v>
          </cell>
          <cell r="C6136" t="str">
            <v>Oficial</v>
          </cell>
          <cell r="D6136" t="str">
            <v>hs</v>
          </cell>
          <cell r="E6136">
            <v>40</v>
          </cell>
          <cell r="F6136">
            <v>534.76377932467528</v>
          </cell>
          <cell r="G6136">
            <v>21390.551172987012</v>
          </cell>
          <cell r="H6136">
            <v>44044</v>
          </cell>
        </row>
        <row r="6137">
          <cell r="B6137" t="str">
            <v>I1005</v>
          </cell>
          <cell r="C6137" t="str">
            <v>Ayudante</v>
          </cell>
          <cell r="D6137" t="str">
            <v>hs</v>
          </cell>
          <cell r="E6137">
            <v>40</v>
          </cell>
          <cell r="F6137">
            <v>468.58057475324659</v>
          </cell>
          <cell r="G6137">
            <v>18743.222990129863</v>
          </cell>
          <cell r="H6137">
            <v>44044</v>
          </cell>
        </row>
        <row r="6138">
          <cell r="B6138" t="str">
            <v>I1137</v>
          </cell>
          <cell r="C6138" t="str">
            <v>Cano Pvc 110X4 Mts (3,2) Aprob.Cloacal Iram</v>
          </cell>
          <cell r="D6138" t="str">
            <v>u</v>
          </cell>
          <cell r="E6138">
            <v>10</v>
          </cell>
          <cell r="F6138">
            <v>1235.5372</v>
          </cell>
          <cell r="G6138">
            <v>12355.371999999999</v>
          </cell>
          <cell r="H6138">
            <v>44044</v>
          </cell>
          <cell r="I6138" t="str">
            <v>4 caños x 10 ml = 40 ml</v>
          </cell>
        </row>
        <row r="6139">
          <cell r="B6139" t="str">
            <v>I1908</v>
          </cell>
          <cell r="C6139" t="str">
            <v>Caño Pvc 160 Mm X 4 Mts Con Oring</v>
          </cell>
          <cell r="D6139" t="str">
            <v>u</v>
          </cell>
          <cell r="E6139">
            <v>10</v>
          </cell>
          <cell r="F6139">
            <v>1794.2148999999999</v>
          </cell>
          <cell r="G6139">
            <v>17942.148999999998</v>
          </cell>
          <cell r="H6139">
            <v>44044</v>
          </cell>
          <cell r="I6139" t="str">
            <v>4 caños x 10 ml = 40 ml</v>
          </cell>
        </row>
        <row r="6140">
          <cell r="B6140" t="str">
            <v>T1778</v>
          </cell>
          <cell r="C6140" t="str">
            <v xml:space="preserve">Camaras De Inspección Y Desague Con Reja De 0,60 X 0,60 </v>
          </cell>
          <cell r="D6140" t="str">
            <v>u</v>
          </cell>
          <cell r="E6140">
            <v>4</v>
          </cell>
          <cell r="F6140">
            <v>15757.060591566948</v>
          </cell>
          <cell r="G6140">
            <v>63028.24236626779</v>
          </cell>
          <cell r="H6140">
            <v>43992.452708333331</v>
          </cell>
        </row>
        <row r="6141">
          <cell r="B6141" t="str">
            <v>T1087</v>
          </cell>
          <cell r="C6141" t="str">
            <v>Piso De Cemento Con Color</v>
          </cell>
          <cell r="D6141" t="str">
            <v>m2</v>
          </cell>
          <cell r="E6141">
            <v>10</v>
          </cell>
          <cell r="F6141">
            <v>1080.6283490445867</v>
          </cell>
          <cell r="G6141">
            <v>10806.283490445867</v>
          </cell>
          <cell r="H6141">
            <v>44044</v>
          </cell>
        </row>
        <row r="6142">
          <cell r="B6142" t="str">
            <v>T1070</v>
          </cell>
          <cell r="C6142" t="str">
            <v>Contrapiso S/Terreno Natural E=12Cm Con Malla</v>
          </cell>
          <cell r="D6142" t="str">
            <v>m2</v>
          </cell>
          <cell r="E6142">
            <v>10</v>
          </cell>
          <cell r="F6142">
            <v>1254.9722269704878</v>
          </cell>
          <cell r="G6142">
            <v>12549.722269704878</v>
          </cell>
          <cell r="H6142">
            <v>44044</v>
          </cell>
        </row>
        <row r="6144">
          <cell r="A6144" t="str">
            <v>T1996</v>
          </cell>
          <cell r="C6144" t="str">
            <v>Cuadrilla De Albañilería (8 Oficiales Y 6 Ayudantes)</v>
          </cell>
          <cell r="D6144" t="str">
            <v>día</v>
          </cell>
          <cell r="G6144">
            <v>56716.749464935056</v>
          </cell>
          <cell r="H6144">
            <v>44044</v>
          </cell>
          <cell r="I6144" t="str">
            <v>80 MODELO</v>
          </cell>
        </row>
        <row r="6145">
          <cell r="B6145" t="str">
            <v>I1004</v>
          </cell>
          <cell r="C6145" t="str">
            <v>Oficial</v>
          </cell>
          <cell r="D6145" t="str">
            <v>hs</v>
          </cell>
          <cell r="E6145">
            <v>64</v>
          </cell>
          <cell r="F6145">
            <v>534.76377932467528</v>
          </cell>
          <cell r="G6145">
            <v>34224.881876779218</v>
          </cell>
          <cell r="H6145">
            <v>44044</v>
          </cell>
          <cell r="I6145">
            <v>8</v>
          </cell>
        </row>
        <row r="6146">
          <cell r="B6146" t="str">
            <v>I1005</v>
          </cell>
          <cell r="C6146" t="str">
            <v>Ayudante</v>
          </cell>
          <cell r="D6146" t="str">
            <v>hs</v>
          </cell>
          <cell r="E6146">
            <v>48</v>
          </cell>
          <cell r="F6146">
            <v>468.58057475324659</v>
          </cell>
          <cell r="G6146">
            <v>22491.867588155837</v>
          </cell>
          <cell r="H6146">
            <v>44044</v>
          </cell>
          <cell r="I6146">
            <v>6</v>
          </cell>
        </row>
        <row r="6148">
          <cell r="A6148" t="str">
            <v>T1997</v>
          </cell>
          <cell r="C6148" t="str">
            <v>Amortización De Herramientas Para Albañilería</v>
          </cell>
          <cell r="D6148" t="str">
            <v>hs</v>
          </cell>
          <cell r="E6148">
            <v>6000</v>
          </cell>
          <cell r="G6148">
            <v>38.441935316666658</v>
          </cell>
          <cell r="H6148">
            <v>44044</v>
          </cell>
          <cell r="I6148" t="str">
            <v>80 MODELO</v>
          </cell>
        </row>
        <row r="6149">
          <cell r="B6149" t="str">
            <v>I2164</v>
          </cell>
          <cell r="C6149" t="str">
            <v>Hormigonera</v>
          </cell>
          <cell r="D6149" t="str">
            <v>u</v>
          </cell>
          <cell r="E6149">
            <v>1.6666666666666666E-4</v>
          </cell>
          <cell r="F6149">
            <v>24329.752100000002</v>
          </cell>
          <cell r="G6149">
            <v>4.0549586833333331</v>
          </cell>
          <cell r="H6149">
            <v>44044</v>
          </cell>
          <cell r="I6149">
            <v>1</v>
          </cell>
        </row>
        <row r="6150">
          <cell r="B6150" t="str">
            <v>I2165</v>
          </cell>
          <cell r="C6150" t="str">
            <v>Pala Ancha</v>
          </cell>
          <cell r="D6150" t="str">
            <v>u</v>
          </cell>
          <cell r="E6150">
            <v>1E-3</v>
          </cell>
          <cell r="F6150">
            <v>1486.7769000000001</v>
          </cell>
          <cell r="G6150">
            <v>1.4867769000000002</v>
          </cell>
          <cell r="H6150">
            <v>44044</v>
          </cell>
          <cell r="I6150">
            <v>6</v>
          </cell>
        </row>
        <row r="6151">
          <cell r="B6151" t="str">
            <v>I2166</v>
          </cell>
          <cell r="C6151" t="str">
            <v>Carretillas</v>
          </cell>
          <cell r="D6151" t="str">
            <v>u</v>
          </cell>
          <cell r="E6151">
            <v>1.3333333333333333E-3</v>
          </cell>
          <cell r="F6151">
            <v>5887.1570000000002</v>
          </cell>
          <cell r="G6151">
            <v>7.8495426666666663</v>
          </cell>
          <cell r="H6151">
            <v>44044</v>
          </cell>
          <cell r="I6151">
            <v>8</v>
          </cell>
        </row>
        <row r="6152">
          <cell r="B6152" t="str">
            <v>I2167</v>
          </cell>
          <cell r="C6152" t="str">
            <v>Baldes</v>
          </cell>
          <cell r="D6152" t="str">
            <v>u</v>
          </cell>
          <cell r="E6152">
            <v>4.0000000000000001E-3</v>
          </cell>
          <cell r="F6152">
            <v>68.086799999999997</v>
          </cell>
          <cell r="G6152">
            <v>0.27234720000000001</v>
          </cell>
          <cell r="H6152">
            <v>44044</v>
          </cell>
          <cell r="I6152">
            <v>24</v>
          </cell>
        </row>
        <row r="6153">
          <cell r="B6153" t="str">
            <v>I2168</v>
          </cell>
          <cell r="C6153" t="str">
            <v>Cucharas</v>
          </cell>
          <cell r="D6153" t="str">
            <v>u</v>
          </cell>
          <cell r="E6153">
            <v>2E-3</v>
          </cell>
          <cell r="F6153">
            <v>697.52070000000003</v>
          </cell>
          <cell r="G6153">
            <v>1.3950414</v>
          </cell>
          <cell r="H6153">
            <v>44044</v>
          </cell>
          <cell r="I6153">
            <v>12</v>
          </cell>
        </row>
        <row r="6154">
          <cell r="B6154" t="str">
            <v>I2169</v>
          </cell>
          <cell r="C6154" t="str">
            <v>Plomada</v>
          </cell>
          <cell r="D6154" t="str">
            <v>u</v>
          </cell>
          <cell r="E6154">
            <v>1.3333333333333333E-3</v>
          </cell>
          <cell r="F6154">
            <v>128.9256</v>
          </cell>
          <cell r="G6154">
            <v>0.17190079999999999</v>
          </cell>
          <cell r="H6154">
            <v>44044</v>
          </cell>
          <cell r="I6154">
            <v>8</v>
          </cell>
        </row>
        <row r="6155">
          <cell r="B6155" t="str">
            <v>I2178</v>
          </cell>
          <cell r="C6155" t="str">
            <v>Martillo Galponero</v>
          </cell>
          <cell r="D6155" t="str">
            <v>u</v>
          </cell>
          <cell r="E6155">
            <v>1.3333333333333333E-3</v>
          </cell>
          <cell r="F6155">
            <v>795.04129999999998</v>
          </cell>
          <cell r="G6155">
            <v>1.0600550666666666</v>
          </cell>
          <cell r="H6155">
            <v>44044</v>
          </cell>
          <cell r="I6155">
            <v>8</v>
          </cell>
        </row>
        <row r="6156">
          <cell r="B6156" t="str">
            <v>I2170</v>
          </cell>
          <cell r="C6156" t="str">
            <v>Tenaza</v>
          </cell>
          <cell r="D6156" t="str">
            <v>u</v>
          </cell>
          <cell r="E6156">
            <v>1.3333333333333333E-3</v>
          </cell>
          <cell r="F6156">
            <v>673.55370000000005</v>
          </cell>
          <cell r="G6156">
            <v>0.89807160000000008</v>
          </cell>
          <cell r="H6156">
            <v>44044</v>
          </cell>
          <cell r="I6156">
            <v>8</v>
          </cell>
        </row>
        <row r="6157">
          <cell r="B6157" t="str">
            <v>I2171</v>
          </cell>
          <cell r="C6157" t="str">
            <v>Nivel De Burbuja</v>
          </cell>
          <cell r="D6157" t="str">
            <v>u</v>
          </cell>
          <cell r="E6157">
            <v>1.3333333333333333E-3</v>
          </cell>
          <cell r="F6157">
            <v>759.50409999999999</v>
          </cell>
          <cell r="G6157">
            <v>1.0126721333333333</v>
          </cell>
          <cell r="H6157">
            <v>44044</v>
          </cell>
          <cell r="I6157">
            <v>8</v>
          </cell>
        </row>
        <row r="6158">
          <cell r="B6158" t="str">
            <v>I2172</v>
          </cell>
          <cell r="C6158" t="str">
            <v xml:space="preserve">Reglas Metálicas </v>
          </cell>
          <cell r="D6158" t="str">
            <v>u</v>
          </cell>
          <cell r="E6158">
            <v>2.6666666666666666E-3</v>
          </cell>
          <cell r="F6158">
            <v>4095.8346999999999</v>
          </cell>
          <cell r="G6158">
            <v>10.922225866666667</v>
          </cell>
          <cell r="H6158">
            <v>44044</v>
          </cell>
          <cell r="I6158">
            <v>16</v>
          </cell>
        </row>
        <row r="6159">
          <cell r="B6159" t="str">
            <v>I2173</v>
          </cell>
          <cell r="C6159" t="str">
            <v>Clavo Con Gancho Para Albañil, Longitud 25 Cm</v>
          </cell>
          <cell r="D6159" t="str">
            <v>u</v>
          </cell>
          <cell r="E6159">
            <v>5.3333333333333332E-3</v>
          </cell>
          <cell r="F6159">
            <v>343.85120000000001</v>
          </cell>
          <cell r="G6159">
            <v>1.8338730666666667</v>
          </cell>
          <cell r="H6159">
            <v>44044</v>
          </cell>
          <cell r="I6159">
            <v>32</v>
          </cell>
        </row>
        <row r="6160">
          <cell r="B6160" t="str">
            <v>I2174</v>
          </cell>
          <cell r="C6160" t="str">
            <v>Hilo Piolin Albañil 2,9 Mm X 337 Mts</v>
          </cell>
          <cell r="D6160" t="str">
            <v>u</v>
          </cell>
          <cell r="E6160">
            <v>1.3333333333333333E-3</v>
          </cell>
          <cell r="F6160">
            <v>601.65290000000005</v>
          </cell>
          <cell r="G6160">
            <v>0.80220386666666665</v>
          </cell>
          <cell r="H6160">
            <v>44044</v>
          </cell>
          <cell r="I6160">
            <v>8</v>
          </cell>
        </row>
        <row r="6161">
          <cell r="B6161" t="str">
            <v>I2175</v>
          </cell>
          <cell r="C6161" t="str">
            <v>Nivel De Manguera De 6 Mm X 50 Mts</v>
          </cell>
          <cell r="D6161" t="str">
            <v>u</v>
          </cell>
          <cell r="E6161">
            <v>1.3333333333333333E-3</v>
          </cell>
          <cell r="F6161">
            <v>363.63639999999998</v>
          </cell>
          <cell r="G6161">
            <v>0.48484853333333328</v>
          </cell>
          <cell r="H6161">
            <v>44044</v>
          </cell>
          <cell r="I6161">
            <v>8</v>
          </cell>
        </row>
        <row r="6162">
          <cell r="B6162" t="str">
            <v>I2176</v>
          </cell>
          <cell r="C6162" t="str">
            <v>Sierra Circular Stanley Disco 185 Mm</v>
          </cell>
          <cell r="D6162" t="str">
            <v>u</v>
          </cell>
          <cell r="E6162">
            <v>1.6666666666666666E-4</v>
          </cell>
          <cell r="F6162">
            <v>9802.4793000000009</v>
          </cell>
          <cell r="G6162">
            <v>1.6337465500000001</v>
          </cell>
          <cell r="H6162">
            <v>44044</v>
          </cell>
          <cell r="I6162">
            <v>1</v>
          </cell>
        </row>
        <row r="6163">
          <cell r="B6163" t="str">
            <v>I2177</v>
          </cell>
          <cell r="C6163" t="str">
            <v>Disco Sierra Circular 185 Mm Madera</v>
          </cell>
          <cell r="D6163" t="str">
            <v>u</v>
          </cell>
          <cell r="E6163">
            <v>1.6666666666666666E-4</v>
          </cell>
          <cell r="F6163">
            <v>1584.5454999999999</v>
          </cell>
          <cell r="G6163">
            <v>0.26409091666666668</v>
          </cell>
          <cell r="H6163">
            <v>44044</v>
          </cell>
          <cell r="I6163">
            <v>1</v>
          </cell>
        </row>
        <row r="6164">
          <cell r="B6164" t="str">
            <v>I2179</v>
          </cell>
          <cell r="C6164" t="str">
            <v>Tablón De Madera De 2"X 12"</v>
          </cell>
          <cell r="D6164" t="str">
            <v>u</v>
          </cell>
          <cell r="E6164">
            <v>1.3333333333333333E-3</v>
          </cell>
          <cell r="F6164">
            <v>337.19009999999997</v>
          </cell>
          <cell r="G6164">
            <v>0.44958679999999995</v>
          </cell>
          <cell r="H6164">
            <v>44044</v>
          </cell>
          <cell r="I6164">
            <v>8</v>
          </cell>
        </row>
        <row r="6165">
          <cell r="B6165" t="str">
            <v>I2180</v>
          </cell>
          <cell r="C6165" t="str">
            <v>Caballete De Madera Reforzado</v>
          </cell>
          <cell r="D6165" t="str">
            <v>u</v>
          </cell>
          <cell r="E6165">
            <v>2.6666666666666666E-3</v>
          </cell>
          <cell r="F6165">
            <v>760.3306</v>
          </cell>
          <cell r="G6165">
            <v>2.0275482666666664</v>
          </cell>
          <cell r="H6165">
            <v>44044</v>
          </cell>
          <cell r="I6165">
            <v>16</v>
          </cell>
        </row>
        <row r="6166">
          <cell r="B6166" t="str">
            <v>I1012</v>
          </cell>
          <cell r="C6166" t="str">
            <v>Tabla De 1" Saligna Bruto</v>
          </cell>
          <cell r="D6166" t="str">
            <v>m2</v>
          </cell>
          <cell r="E6166">
            <v>5.0000000000000001E-3</v>
          </cell>
          <cell r="F6166">
            <v>240.4408</v>
          </cell>
          <cell r="G6166">
            <v>1.2022040000000001</v>
          </cell>
          <cell r="H6166">
            <v>44044</v>
          </cell>
          <cell r="I6166">
            <v>30</v>
          </cell>
        </row>
        <row r="6167">
          <cell r="B6167" t="str">
            <v>I1013</v>
          </cell>
          <cell r="C6167" t="str">
            <v>Tirante 3X3 Saligna Bruto</v>
          </cell>
          <cell r="D6167" t="str">
            <v>ml</v>
          </cell>
          <cell r="E6167">
            <v>0.01</v>
          </cell>
          <cell r="F6167">
            <v>62.024099999999997</v>
          </cell>
          <cell r="G6167">
            <v>0.62024099999999993</v>
          </cell>
          <cell r="H6167">
            <v>44044</v>
          </cell>
          <cell r="I6167">
            <v>60</v>
          </cell>
        </row>
        <row r="6169">
          <cell r="A6169" t="str">
            <v>T1998</v>
          </cell>
          <cell r="C6169" t="str">
            <v>4.1.1 Nueva Salida Del Tgbt</v>
          </cell>
          <cell r="D6169" t="str">
            <v>u</v>
          </cell>
          <cell r="G6169">
            <v>20191.006071244159</v>
          </cell>
          <cell r="H6169">
            <v>44044</v>
          </cell>
          <cell r="I6169" t="str">
            <v>LA PLATA</v>
          </cell>
        </row>
        <row r="6170">
          <cell r="B6170" t="str">
            <v>I2181</v>
          </cell>
          <cell r="C6170" t="str">
            <v>Nsx 4X100A 25Ka Interruptor Termomagnético Schneider</v>
          </cell>
          <cell r="D6170" t="str">
            <v>u</v>
          </cell>
          <cell r="E6170">
            <v>1</v>
          </cell>
          <cell r="F6170">
            <v>18588.429800000002</v>
          </cell>
          <cell r="G6170">
            <v>18588.429800000002</v>
          </cell>
          <cell r="H6170">
            <v>44044</v>
          </cell>
        </row>
        <row r="6171">
          <cell r="B6171" t="str">
            <v>I1135</v>
          </cell>
          <cell r="C6171" t="str">
            <v>Cano Pvc 50X4 Mts (3,2) Aprob.Cloacal Iram</v>
          </cell>
          <cell r="D6171" t="str">
            <v>u</v>
          </cell>
          <cell r="E6171">
            <v>0.25</v>
          </cell>
          <cell r="F6171">
            <v>634.71069999999997</v>
          </cell>
          <cell r="G6171">
            <v>158.67767499999999</v>
          </cell>
          <cell r="H6171">
            <v>44044</v>
          </cell>
        </row>
        <row r="6172">
          <cell r="B6172" t="str">
            <v>I1523</v>
          </cell>
          <cell r="C6172" t="str">
            <v>Caja Estanca De Aluminio Inyectado Ip65 Multifunción 100X100</v>
          </cell>
          <cell r="D6172" t="str">
            <v>u</v>
          </cell>
          <cell r="E6172">
            <v>0.05</v>
          </cell>
          <cell r="F6172">
            <v>846.28099999999995</v>
          </cell>
          <cell r="G6172">
            <v>42.314050000000002</v>
          </cell>
          <cell r="H6172">
            <v>44044</v>
          </cell>
        </row>
        <row r="6173">
          <cell r="B6173" t="str">
            <v>I1936</v>
          </cell>
          <cell r="C6173" t="str">
            <v>Oficial Electricista</v>
          </cell>
          <cell r="D6173" t="str">
            <v>hs</v>
          </cell>
          <cell r="E6173">
            <v>1</v>
          </cell>
          <cell r="F6173">
            <v>792.42979906493497</v>
          </cell>
          <cell r="G6173">
            <v>792.42979906493497</v>
          </cell>
          <cell r="H6173">
            <v>44044</v>
          </cell>
        </row>
        <row r="6174">
          <cell r="B6174" t="str">
            <v>I1937</v>
          </cell>
          <cell r="C6174" t="str">
            <v>Ayudante Electricista</v>
          </cell>
          <cell r="D6174" t="str">
            <v>hs</v>
          </cell>
          <cell r="E6174">
            <v>1</v>
          </cell>
          <cell r="F6174">
            <v>609.15474717922052</v>
          </cell>
          <cell r="G6174">
            <v>609.15474717922052</v>
          </cell>
          <cell r="H6174">
            <v>44044</v>
          </cell>
        </row>
        <row r="6176">
          <cell r="A6176" t="str">
            <v>T1999</v>
          </cell>
          <cell r="C6176" t="str">
            <v>4.1.2 Tablero Seccional De Iluminación De Cubierta</v>
          </cell>
          <cell r="D6176" t="str">
            <v>u</v>
          </cell>
          <cell r="G6176">
            <v>286016.70133364812</v>
          </cell>
          <cell r="H6176">
            <v>43994.436828703707</v>
          </cell>
          <cell r="I6176" t="str">
            <v>LA PLATA</v>
          </cell>
        </row>
        <row r="6177">
          <cell r="B6177" t="str">
            <v>I1936</v>
          </cell>
          <cell r="C6177" t="str">
            <v>Oficial Electricista</v>
          </cell>
          <cell r="D6177" t="str">
            <v>hs</v>
          </cell>
          <cell r="E6177">
            <v>62.5</v>
          </cell>
          <cell r="F6177">
            <v>792.42979906493497</v>
          </cell>
          <cell r="G6177">
            <v>49526.862441558435</v>
          </cell>
          <cell r="H6177">
            <v>44044</v>
          </cell>
          <cell r="I6177">
            <v>7.8125</v>
          </cell>
        </row>
        <row r="6178">
          <cell r="B6178" t="str">
            <v>I1937</v>
          </cell>
          <cell r="C6178" t="str">
            <v>Ayudante Electricista</v>
          </cell>
          <cell r="D6178" t="str">
            <v>hs</v>
          </cell>
          <cell r="E6178">
            <v>62.5</v>
          </cell>
          <cell r="F6178">
            <v>609.15474717922052</v>
          </cell>
          <cell r="G6178">
            <v>38072.171698701284</v>
          </cell>
          <cell r="H6178">
            <v>44044</v>
          </cell>
        </row>
        <row r="6179">
          <cell r="B6179" t="str">
            <v>I1685</v>
          </cell>
          <cell r="C6179" t="str">
            <v>Seccionador Bajo Carga 4X100A</v>
          </cell>
          <cell r="D6179" t="str">
            <v>u</v>
          </cell>
          <cell r="E6179">
            <v>2</v>
          </cell>
          <cell r="F6179">
            <v>7438.0164999999997</v>
          </cell>
          <cell r="G6179">
            <v>14876.032999999999</v>
          </cell>
          <cell r="H6179">
            <v>44044</v>
          </cell>
        </row>
        <row r="6180">
          <cell r="B6180" t="str">
            <v>I1981</v>
          </cell>
          <cell r="C6180" t="str">
            <v>Tmm 2X16A 10Ka</v>
          </cell>
          <cell r="D6180" t="str">
            <v>u</v>
          </cell>
          <cell r="E6180">
            <v>1</v>
          </cell>
          <cell r="F6180">
            <v>958.67769999999996</v>
          </cell>
          <cell r="G6180">
            <v>958.67769999999996</v>
          </cell>
          <cell r="H6180">
            <v>44044</v>
          </cell>
        </row>
        <row r="6181">
          <cell r="B6181" t="str">
            <v>I2182</v>
          </cell>
          <cell r="C6181" t="str">
            <v>Tmm 4X16A 10Ka</v>
          </cell>
          <cell r="D6181" t="str">
            <v>u</v>
          </cell>
          <cell r="E6181">
            <v>12</v>
          </cell>
          <cell r="F6181">
            <v>3917.3553999999999</v>
          </cell>
          <cell r="G6181">
            <v>47008.264799999997</v>
          </cell>
          <cell r="H6181">
            <v>44044</v>
          </cell>
        </row>
        <row r="6182">
          <cell r="B6182" t="str">
            <v>I1683</v>
          </cell>
          <cell r="C6182" t="str">
            <v>Id 4X40A 30Ma</v>
          </cell>
          <cell r="D6182" t="str">
            <v>u</v>
          </cell>
          <cell r="E6182">
            <v>12</v>
          </cell>
          <cell r="F6182">
            <v>4049.5868</v>
          </cell>
          <cell r="G6182">
            <v>48595.041599999997</v>
          </cell>
          <cell r="H6182">
            <v>44044</v>
          </cell>
        </row>
        <row r="6183">
          <cell r="B6183" t="str">
            <v>I1995</v>
          </cell>
          <cell r="C6183" t="str">
            <v>Id 2X25A 30Ma</v>
          </cell>
          <cell r="D6183" t="str">
            <v>u</v>
          </cell>
          <cell r="E6183">
            <v>1</v>
          </cell>
          <cell r="F6183">
            <v>2479.3388</v>
          </cell>
          <cell r="G6183">
            <v>2479.3388</v>
          </cell>
          <cell r="H6183">
            <v>44044</v>
          </cell>
        </row>
        <row r="6184">
          <cell r="B6184" t="str">
            <v>I1680</v>
          </cell>
          <cell r="C6184" t="str">
            <v>Contactor 3X16A</v>
          </cell>
          <cell r="D6184" t="str">
            <v>u</v>
          </cell>
          <cell r="E6184">
            <v>12</v>
          </cell>
          <cell r="F6184">
            <v>2242.1487999999999</v>
          </cell>
          <cell r="G6184">
            <v>26905.785599999999</v>
          </cell>
          <cell r="H6184">
            <v>44044</v>
          </cell>
        </row>
        <row r="6185">
          <cell r="B6185" t="str">
            <v>I2183</v>
          </cell>
          <cell r="C6185" t="str">
            <v>Barra Repartidora De 40A</v>
          </cell>
          <cell r="D6185" t="str">
            <v>u</v>
          </cell>
          <cell r="E6185">
            <v>2</v>
          </cell>
          <cell r="F6185">
            <v>1106.7769000000001</v>
          </cell>
          <cell r="G6185">
            <v>2213.5538000000001</v>
          </cell>
          <cell r="H6185">
            <v>44044</v>
          </cell>
        </row>
        <row r="6186">
          <cell r="B6186" t="str">
            <v>I1987</v>
          </cell>
          <cell r="C6186" t="str">
            <v>Controlador Timer Programable De 4 Contactos</v>
          </cell>
          <cell r="D6186" t="str">
            <v>u</v>
          </cell>
          <cell r="E6186">
            <v>4</v>
          </cell>
          <cell r="F6186">
            <v>7373.9000000000005</v>
          </cell>
          <cell r="G6186">
            <v>29495.600000000002</v>
          </cell>
          <cell r="H6186">
            <v>43994.436828703707</v>
          </cell>
        </row>
        <row r="6187">
          <cell r="B6187" t="str">
            <v>I2004</v>
          </cell>
          <cell r="C6187" t="str">
            <v>Gabinete  Metálico Ip55 - 600X750X300</v>
          </cell>
          <cell r="D6187" t="str">
            <v>u</v>
          </cell>
          <cell r="E6187">
            <v>1</v>
          </cell>
          <cell r="F6187">
            <v>11021.843000000001</v>
          </cell>
          <cell r="G6187">
            <v>11021.843000000001</v>
          </cell>
          <cell r="H6187">
            <v>44044</v>
          </cell>
        </row>
        <row r="6188">
          <cell r="B6188" t="str">
            <v>I1989</v>
          </cell>
          <cell r="C6188" t="str">
            <v>Bornes P/Riel Din 4Mm + Riel Din (Adif)</v>
          </cell>
          <cell r="D6188" t="str">
            <v>u</v>
          </cell>
          <cell r="E6188">
            <v>71</v>
          </cell>
          <cell r="F6188">
            <v>51.773600000000002</v>
          </cell>
          <cell r="G6188">
            <v>3675.9256</v>
          </cell>
          <cell r="H6188">
            <v>44044</v>
          </cell>
        </row>
        <row r="6189">
          <cell r="B6189" t="str">
            <v>I1686</v>
          </cell>
          <cell r="C6189" t="str">
            <v>Tabaquera C/Fusible 3A</v>
          </cell>
          <cell r="D6189" t="str">
            <v>u</v>
          </cell>
          <cell r="E6189">
            <v>3</v>
          </cell>
          <cell r="F6189">
            <v>2676.8595</v>
          </cell>
          <cell r="G6189">
            <v>8030.5784999999996</v>
          </cell>
          <cell r="H6189">
            <v>44044</v>
          </cell>
        </row>
        <row r="6190">
          <cell r="B6190" t="str">
            <v>I1991</v>
          </cell>
          <cell r="C6190" t="str">
            <v>Indicador Luminoso Rojo</v>
          </cell>
          <cell r="D6190" t="str">
            <v>u</v>
          </cell>
          <cell r="E6190">
            <v>3</v>
          </cell>
          <cell r="F6190">
            <v>329.75206611570246</v>
          </cell>
          <cell r="G6190">
            <v>989.25619834710733</v>
          </cell>
          <cell r="H6190">
            <v>44044</v>
          </cell>
        </row>
        <row r="6191">
          <cell r="B6191" t="str">
            <v>I1992</v>
          </cell>
          <cell r="C6191" t="str">
            <v>Multímetro Digital C/Panel De 4"</v>
          </cell>
          <cell r="D6191" t="str">
            <v>u</v>
          </cell>
          <cell r="E6191">
            <v>1</v>
          </cell>
          <cell r="F6191">
            <v>2167.7685950413224</v>
          </cell>
          <cell r="G6191">
            <v>2167.7685950413224</v>
          </cell>
          <cell r="H6191">
            <v>43994.613680555558</v>
          </cell>
        </row>
        <row r="6193">
          <cell r="A6193" t="str">
            <v>T2000</v>
          </cell>
          <cell r="C6193" t="str">
            <v>4.1.3 Tablero Seccional De Racks</v>
          </cell>
          <cell r="D6193" t="str">
            <v>u</v>
          </cell>
          <cell r="G6193">
            <v>47405.719532918534</v>
          </cell>
          <cell r="H6193">
            <v>43994.613738425927</v>
          </cell>
          <cell r="I6193" t="str">
            <v>LA PLATA</v>
          </cell>
        </row>
        <row r="6194">
          <cell r="B6194" t="str">
            <v>I1936</v>
          </cell>
          <cell r="C6194" t="str">
            <v>Oficial Electricista</v>
          </cell>
          <cell r="D6194" t="str">
            <v>hs</v>
          </cell>
          <cell r="E6194">
            <v>15</v>
          </cell>
          <cell r="F6194">
            <v>792.42979906493497</v>
          </cell>
          <cell r="G6194">
            <v>11886.446985974024</v>
          </cell>
          <cell r="H6194">
            <v>44044</v>
          </cell>
          <cell r="I6194">
            <v>1.875</v>
          </cell>
        </row>
        <row r="6195">
          <cell r="B6195" t="str">
            <v>I1937</v>
          </cell>
          <cell r="C6195" t="str">
            <v>Ayudante Electricista</v>
          </cell>
          <cell r="D6195" t="str">
            <v>hs</v>
          </cell>
          <cell r="E6195">
            <v>15</v>
          </cell>
          <cell r="F6195">
            <v>609.15474717922052</v>
          </cell>
          <cell r="G6195">
            <v>9137.3212076883083</v>
          </cell>
          <cell r="H6195">
            <v>44044</v>
          </cell>
        </row>
        <row r="6196">
          <cell r="B6196" t="str">
            <v>I1993</v>
          </cell>
          <cell r="C6196" t="str">
            <v>Seccionador Bajo Carga 4X40A</v>
          </cell>
          <cell r="D6196" t="str">
            <v>u</v>
          </cell>
          <cell r="E6196">
            <v>1</v>
          </cell>
          <cell r="F6196">
            <v>5232.2314049586776</v>
          </cell>
          <cell r="G6196">
            <v>5232.2314049586776</v>
          </cell>
          <cell r="H6196">
            <v>43994.613738425927</v>
          </cell>
        </row>
        <row r="6197">
          <cell r="B6197" t="str">
            <v>I1687</v>
          </cell>
          <cell r="C6197" t="str">
            <v>Tmm 2X16A 3Ka</v>
          </cell>
          <cell r="D6197" t="str">
            <v>u</v>
          </cell>
          <cell r="E6197">
            <v>1</v>
          </cell>
          <cell r="F6197">
            <v>713.00829999999996</v>
          </cell>
          <cell r="G6197">
            <v>713.00829999999996</v>
          </cell>
          <cell r="H6197">
            <v>44044</v>
          </cell>
        </row>
        <row r="6198">
          <cell r="B6198" t="str">
            <v>I1996</v>
          </cell>
          <cell r="C6198" t="str">
            <v>Id 2X25A 30Ma Si</v>
          </cell>
          <cell r="D6198" t="str">
            <v>u</v>
          </cell>
          <cell r="E6198">
            <v>1</v>
          </cell>
          <cell r="F6198">
            <v>4958.6776859504134</v>
          </cell>
          <cell r="G6198">
            <v>4958.6776859504134</v>
          </cell>
          <cell r="H6198">
            <v>44044</v>
          </cell>
        </row>
        <row r="6199">
          <cell r="B6199" t="str">
            <v>I1997</v>
          </cell>
          <cell r="C6199" t="str">
            <v>Gabinete  Metálico Ip55 - 450X450X300</v>
          </cell>
          <cell r="D6199" t="str">
            <v>u</v>
          </cell>
          <cell r="E6199">
            <v>1</v>
          </cell>
          <cell r="F6199">
            <v>5422.7272499999999</v>
          </cell>
          <cell r="G6199">
            <v>5422.7272499999999</v>
          </cell>
          <cell r="H6199">
            <v>44062</v>
          </cell>
        </row>
        <row r="6200">
          <cell r="B6200" t="str">
            <v>I1989</v>
          </cell>
          <cell r="C6200" t="str">
            <v>Bornes P/Riel Din 4Mm + Riel Din (Adif)</v>
          </cell>
          <cell r="D6200" t="str">
            <v>u</v>
          </cell>
          <cell r="E6200">
            <v>20</v>
          </cell>
          <cell r="F6200">
            <v>51.773600000000002</v>
          </cell>
          <cell r="G6200">
            <v>1035.472</v>
          </cell>
          <cell r="H6200">
            <v>44044</v>
          </cell>
        </row>
        <row r="6201">
          <cell r="B6201" t="str">
            <v>I1686</v>
          </cell>
          <cell r="C6201" t="str">
            <v>Tabaquera C/Fusible 3A</v>
          </cell>
          <cell r="D6201" t="str">
            <v>u</v>
          </cell>
          <cell r="E6201">
            <v>3</v>
          </cell>
          <cell r="F6201">
            <v>2676.8595</v>
          </cell>
          <cell r="G6201">
            <v>8030.5784999999996</v>
          </cell>
          <cell r="H6201">
            <v>44044</v>
          </cell>
        </row>
        <row r="6202">
          <cell r="B6202" t="str">
            <v>I1991</v>
          </cell>
          <cell r="C6202" t="str">
            <v>Indicador Luminoso Rojo</v>
          </cell>
          <cell r="D6202" t="str">
            <v>u</v>
          </cell>
          <cell r="E6202">
            <v>3</v>
          </cell>
          <cell r="F6202">
            <v>329.75206611570246</v>
          </cell>
          <cell r="G6202">
            <v>989.25619834710733</v>
          </cell>
          <cell r="H6202">
            <v>44044</v>
          </cell>
        </row>
        <row r="6204">
          <cell r="A6204" t="str">
            <v>T2001</v>
          </cell>
          <cell r="C6204" t="str">
            <v xml:space="preserve">4.2.1 Cañeros Eléctricos De Pvcr De D=50Mm C/ Cámara De Pase E Inspección - Iec61386 </v>
          </cell>
          <cell r="D6204" t="str">
            <v>ml</v>
          </cell>
          <cell r="G6204">
            <v>611.01551874805182</v>
          </cell>
          <cell r="H6204">
            <v>44044</v>
          </cell>
          <cell r="I6204" t="str">
            <v>LA PLATA</v>
          </cell>
        </row>
        <row r="6205">
          <cell r="B6205" t="str">
            <v>I1936</v>
          </cell>
          <cell r="C6205" t="str">
            <v>Oficial Electricista</v>
          </cell>
          <cell r="D6205" t="str">
            <v>hs</v>
          </cell>
          <cell r="E6205">
            <v>0.33333333333333331</v>
          </cell>
          <cell r="F6205">
            <v>792.42979906493497</v>
          </cell>
          <cell r="G6205">
            <v>264.14326635497832</v>
          </cell>
          <cell r="H6205">
            <v>44044</v>
          </cell>
          <cell r="I6205">
            <v>24</v>
          </cell>
        </row>
        <row r="6206">
          <cell r="B6206" t="str">
            <v>I1937</v>
          </cell>
          <cell r="C6206" t="str">
            <v>Ayudante Electricista</v>
          </cell>
          <cell r="D6206" t="str">
            <v>hs</v>
          </cell>
          <cell r="E6206">
            <v>0.33333333333333331</v>
          </cell>
          <cell r="F6206">
            <v>609.15474717922052</v>
          </cell>
          <cell r="G6206">
            <v>203.05158239307349</v>
          </cell>
          <cell r="H6206">
            <v>44044</v>
          </cell>
        </row>
        <row r="6207">
          <cell r="B6207" t="str">
            <v>I2184</v>
          </cell>
          <cell r="C6207" t="str">
            <v>Caño Pvcr 50Mm</v>
          </cell>
          <cell r="D6207" t="str">
            <v>ml</v>
          </cell>
          <cell r="E6207">
            <v>1.05</v>
          </cell>
          <cell r="F6207">
            <v>129.1224</v>
          </cell>
          <cell r="G6207">
            <v>135.57852</v>
          </cell>
          <cell r="H6207">
            <v>44044</v>
          </cell>
        </row>
        <row r="6208">
          <cell r="B6208" t="str">
            <v>I2218</v>
          </cell>
          <cell r="C6208" t="str">
            <v>Caja De Pase Estanco Ip 65 Conexbox 10X10X5</v>
          </cell>
          <cell r="D6208" t="str">
            <v>u</v>
          </cell>
          <cell r="E6208">
            <v>0.05</v>
          </cell>
          <cell r="F6208">
            <v>164.84299999999999</v>
          </cell>
          <cell r="G6208">
            <v>8.2421500000000005</v>
          </cell>
          <cell r="H6208">
            <v>44044</v>
          </cell>
          <cell r="I6208" t="str">
            <v>1 cada 20 ml</v>
          </cell>
        </row>
        <row r="6210">
          <cell r="A6210" t="str">
            <v>T2002</v>
          </cell>
          <cell r="C6210" t="str">
            <v xml:space="preserve">4.2.2 Bandeja Perforada Galvanizada Y Pintada C/ Tapa 300Mm - Ala 50 </v>
          </cell>
          <cell r="D6210" t="str">
            <v>ml</v>
          </cell>
          <cell r="G6210">
            <v>2489.1849162441558</v>
          </cell>
          <cell r="H6210">
            <v>44044</v>
          </cell>
          <cell r="I6210" t="str">
            <v>LA PLATA</v>
          </cell>
        </row>
        <row r="6211">
          <cell r="B6211" t="str">
            <v>I1936</v>
          </cell>
          <cell r="C6211" t="str">
            <v>Oficial Electricista</v>
          </cell>
          <cell r="D6211" t="str">
            <v>hs</v>
          </cell>
          <cell r="E6211">
            <v>1</v>
          </cell>
          <cell r="F6211">
            <v>792.42979906493497</v>
          </cell>
          <cell r="G6211">
            <v>792.42979906493497</v>
          </cell>
          <cell r="H6211">
            <v>44044</v>
          </cell>
        </row>
        <row r="6212">
          <cell r="B6212" t="str">
            <v>I1937</v>
          </cell>
          <cell r="C6212" t="str">
            <v>Ayudante Electricista</v>
          </cell>
          <cell r="D6212" t="str">
            <v>hs</v>
          </cell>
          <cell r="E6212">
            <v>1</v>
          </cell>
          <cell r="F6212">
            <v>609.15474717922052</v>
          </cell>
          <cell r="G6212">
            <v>609.15474717922052</v>
          </cell>
          <cell r="H6212">
            <v>44044</v>
          </cell>
        </row>
        <row r="6213">
          <cell r="B6213" t="str">
            <v>I1641</v>
          </cell>
          <cell r="C6213" t="str">
            <v>Bandeja Perforada 300Mm Ala 50 Galvanizada En Caliente</v>
          </cell>
          <cell r="D6213" t="str">
            <v>ml</v>
          </cell>
          <cell r="E6213">
            <v>1.05</v>
          </cell>
          <cell r="F6213">
            <v>550.96140000000003</v>
          </cell>
          <cell r="G6213">
            <v>578.50947000000008</v>
          </cell>
          <cell r="H6213">
            <v>44044</v>
          </cell>
        </row>
        <row r="6214">
          <cell r="B6214" t="str">
            <v>I1732</v>
          </cell>
          <cell r="C6214" t="str">
            <v>Tapa Para Bandeja Portacable 300</v>
          </cell>
          <cell r="D6214" t="str">
            <v>ml</v>
          </cell>
          <cell r="E6214">
            <v>1</v>
          </cell>
          <cell r="F6214">
            <v>125.6198</v>
          </cell>
          <cell r="G6214">
            <v>125.6198</v>
          </cell>
          <cell r="H6214">
            <v>44044</v>
          </cell>
        </row>
        <row r="6215">
          <cell r="B6215" t="str">
            <v>I1731</v>
          </cell>
          <cell r="C6215" t="str">
            <v>Mensula Para Bandeja Portacable 300</v>
          </cell>
          <cell r="D6215" t="str">
            <v>u</v>
          </cell>
          <cell r="E6215">
            <v>1</v>
          </cell>
          <cell r="F6215">
            <v>383.47109999999998</v>
          </cell>
          <cell r="G6215">
            <v>383.47109999999998</v>
          </cell>
          <cell r="H6215">
            <v>44044</v>
          </cell>
        </row>
        <row r="6217">
          <cell r="A6217" t="str">
            <v>T2003</v>
          </cell>
          <cell r="C6217" t="str">
            <v xml:space="preserve">4.2.3 Bandeja Tipo Escalera Galvanizada Y Pintada C/ Tapa 300Mm - Ala 50 </v>
          </cell>
          <cell r="D6217" t="str">
            <v>ml</v>
          </cell>
          <cell r="G6217">
            <v>2257.7828712441551</v>
          </cell>
          <cell r="H6217">
            <v>44044</v>
          </cell>
          <cell r="I6217" t="str">
            <v>LA PLATA</v>
          </cell>
        </row>
        <row r="6218">
          <cell r="B6218" t="str">
            <v>I1936</v>
          </cell>
          <cell r="C6218" t="str">
            <v>Oficial Electricista</v>
          </cell>
          <cell r="D6218" t="str">
            <v>hs</v>
          </cell>
          <cell r="E6218">
            <v>1</v>
          </cell>
          <cell r="F6218">
            <v>792.42979906493497</v>
          </cell>
          <cell r="G6218">
            <v>792.42979906493497</v>
          </cell>
          <cell r="H6218">
            <v>44044</v>
          </cell>
        </row>
        <row r="6219">
          <cell r="B6219" t="str">
            <v>I1937</v>
          </cell>
          <cell r="C6219" t="str">
            <v>Ayudante Electricista</v>
          </cell>
          <cell r="D6219" t="str">
            <v>hs</v>
          </cell>
          <cell r="E6219">
            <v>1</v>
          </cell>
          <cell r="F6219">
            <v>609.15474717922052</v>
          </cell>
          <cell r="G6219">
            <v>609.15474717922052</v>
          </cell>
          <cell r="H6219">
            <v>44044</v>
          </cell>
        </row>
        <row r="6220">
          <cell r="B6220" t="str">
            <v>I2200</v>
          </cell>
          <cell r="C6220" t="str">
            <v>Bandeja Tipo Escalera 300 Mm Ala 92 Mm</v>
          </cell>
          <cell r="D6220" t="str">
            <v>ml</v>
          </cell>
          <cell r="E6220">
            <v>1.05</v>
          </cell>
          <cell r="F6220">
            <v>330.57850000000002</v>
          </cell>
          <cell r="G6220">
            <v>347.10742500000003</v>
          </cell>
          <cell r="H6220">
            <v>44044</v>
          </cell>
        </row>
        <row r="6221">
          <cell r="B6221" t="str">
            <v>I1732</v>
          </cell>
          <cell r="C6221" t="str">
            <v>Tapa Para Bandeja Portacable 300</v>
          </cell>
          <cell r="D6221" t="str">
            <v>ml</v>
          </cell>
          <cell r="E6221">
            <v>1</v>
          </cell>
          <cell r="F6221">
            <v>125.6198</v>
          </cell>
          <cell r="G6221">
            <v>125.6198</v>
          </cell>
          <cell r="H6221">
            <v>44044</v>
          </cell>
        </row>
        <row r="6222">
          <cell r="B6222" t="str">
            <v>I1731</v>
          </cell>
          <cell r="C6222" t="str">
            <v>Mensula Para Bandeja Portacable 300</v>
          </cell>
          <cell r="D6222" t="str">
            <v>u</v>
          </cell>
          <cell r="E6222">
            <v>1</v>
          </cell>
          <cell r="F6222">
            <v>383.47109999999998</v>
          </cell>
          <cell r="G6222">
            <v>383.47109999999998</v>
          </cell>
          <cell r="H6222">
            <v>44044</v>
          </cell>
        </row>
        <row r="6224">
          <cell r="A6224" t="str">
            <v>T2004</v>
          </cell>
          <cell r="C6224" t="str">
            <v xml:space="preserve">4.2.4 Bandeja Perforada Galvanizada Y Pintada C/ Tapa 450Mm - Ala 50 </v>
          </cell>
          <cell r="D6224" t="str">
            <v>ml</v>
          </cell>
          <cell r="G6224">
            <v>2709.4752262441552</v>
          </cell>
          <cell r="H6224">
            <v>44044</v>
          </cell>
          <cell r="I6224" t="str">
            <v>LA PLATA</v>
          </cell>
        </row>
        <row r="6225">
          <cell r="B6225" t="str">
            <v>I1936</v>
          </cell>
          <cell r="C6225" t="str">
            <v>Oficial Electricista</v>
          </cell>
          <cell r="D6225" t="str">
            <v>hs</v>
          </cell>
          <cell r="E6225">
            <v>1</v>
          </cell>
          <cell r="F6225">
            <v>792.42979906493497</v>
          </cell>
          <cell r="G6225">
            <v>792.42979906493497</v>
          </cell>
          <cell r="H6225">
            <v>44044</v>
          </cell>
        </row>
        <row r="6226">
          <cell r="B6226" t="str">
            <v>I1937</v>
          </cell>
          <cell r="C6226" t="str">
            <v>Ayudante Electricista</v>
          </cell>
          <cell r="D6226" t="str">
            <v>hs</v>
          </cell>
          <cell r="E6226">
            <v>1</v>
          </cell>
          <cell r="F6226">
            <v>609.15474717922052</v>
          </cell>
          <cell r="G6226">
            <v>609.15474717922052</v>
          </cell>
          <cell r="H6226">
            <v>44044</v>
          </cell>
        </row>
        <row r="6227">
          <cell r="B6227" t="str">
            <v>I2186</v>
          </cell>
          <cell r="C6227" t="str">
            <v>Bandeja Perforada 450Mm Ala 50 Galvanizada En Caliente</v>
          </cell>
          <cell r="D6227" t="str">
            <v>ml</v>
          </cell>
          <cell r="E6227">
            <v>1.05</v>
          </cell>
          <cell r="F6227">
            <v>590.48760000000004</v>
          </cell>
          <cell r="G6227">
            <v>620.01198000000011</v>
          </cell>
          <cell r="H6227">
            <v>44044</v>
          </cell>
        </row>
        <row r="6228">
          <cell r="B6228" t="str">
            <v>I1724</v>
          </cell>
          <cell r="C6228" t="str">
            <v>Tapa Para Bandeja Portacable 450</v>
          </cell>
          <cell r="D6228" t="str">
            <v>ml</v>
          </cell>
          <cell r="E6228">
            <v>1</v>
          </cell>
          <cell r="F6228">
            <v>420.9366</v>
          </cell>
          <cell r="G6228">
            <v>420.9366</v>
          </cell>
          <cell r="H6228">
            <v>44044</v>
          </cell>
        </row>
        <row r="6229">
          <cell r="B6229" t="str">
            <v>I1723</v>
          </cell>
          <cell r="C6229" t="str">
            <v>Mensula Para Bandeja Portacable 450</v>
          </cell>
          <cell r="D6229" t="str">
            <v>u</v>
          </cell>
          <cell r="E6229">
            <v>1</v>
          </cell>
          <cell r="F6229">
            <v>266.94209999999998</v>
          </cell>
          <cell r="G6229">
            <v>266.94209999999998</v>
          </cell>
          <cell r="H6229">
            <v>44044</v>
          </cell>
        </row>
        <row r="6231">
          <cell r="A6231" t="str">
            <v>T2005</v>
          </cell>
          <cell r="C6231" t="str">
            <v>4.2.5 Cañerías Eléctricas A La Vista, Pintadas Con Caño Hºgº 1"</v>
          </cell>
          <cell r="D6231" t="str">
            <v>ml</v>
          </cell>
          <cell r="G6231">
            <v>1578.8985712441554</v>
          </cell>
          <cell r="H6231">
            <v>44044</v>
          </cell>
          <cell r="I6231" t="str">
            <v>LA PLATA</v>
          </cell>
        </row>
        <row r="6232">
          <cell r="B6232" t="str">
            <v>I1936</v>
          </cell>
          <cell r="C6232" t="str">
            <v>Oficial Electricista</v>
          </cell>
          <cell r="D6232" t="str">
            <v>hs</v>
          </cell>
          <cell r="E6232">
            <v>1</v>
          </cell>
          <cell r="F6232">
            <v>792.42979906493497</v>
          </cell>
          <cell r="G6232">
            <v>792.42979906493497</v>
          </cell>
          <cell r="H6232">
            <v>44044</v>
          </cell>
        </row>
        <row r="6233">
          <cell r="B6233" t="str">
            <v>I1937</v>
          </cell>
          <cell r="C6233" t="str">
            <v>Ayudante Electricista</v>
          </cell>
          <cell r="D6233" t="str">
            <v>hs</v>
          </cell>
          <cell r="E6233">
            <v>1</v>
          </cell>
          <cell r="F6233">
            <v>609.15474717922052</v>
          </cell>
          <cell r="G6233">
            <v>609.15474717922052</v>
          </cell>
          <cell r="H6233">
            <v>44044</v>
          </cell>
        </row>
        <row r="6234">
          <cell r="B6234" t="str">
            <v>I1696</v>
          </cell>
          <cell r="C6234" t="str">
            <v>Caño Hg 1"</v>
          </cell>
          <cell r="D6234" t="str">
            <v>ml</v>
          </cell>
          <cell r="E6234">
            <v>1.05</v>
          </cell>
          <cell r="F6234">
            <v>168.87049999999999</v>
          </cell>
          <cell r="G6234">
            <v>177.31402499999999</v>
          </cell>
          <cell r="H6234">
            <v>44044</v>
          </cell>
        </row>
        <row r="6236">
          <cell r="A6236" t="str">
            <v>T2006</v>
          </cell>
          <cell r="C6236" t="str">
            <v>4.2.6 Cajas Rectangulares Al - 100X50Mm</v>
          </cell>
          <cell r="D6236" t="str">
            <v>u</v>
          </cell>
          <cell r="G6236">
            <v>2290.1795962441556</v>
          </cell>
          <cell r="H6236">
            <v>44044</v>
          </cell>
          <cell r="I6236" t="str">
            <v>LA PLATA</v>
          </cell>
        </row>
        <row r="6237">
          <cell r="B6237" t="str">
            <v>I1936</v>
          </cell>
          <cell r="C6237" t="str">
            <v>Oficial Electricista</v>
          </cell>
          <cell r="D6237" t="str">
            <v>hs</v>
          </cell>
          <cell r="E6237">
            <v>1</v>
          </cell>
          <cell r="F6237">
            <v>792.42979906493497</v>
          </cell>
          <cell r="G6237">
            <v>792.42979906493497</v>
          </cell>
          <cell r="H6237">
            <v>44044</v>
          </cell>
        </row>
        <row r="6238">
          <cell r="B6238" t="str">
            <v>I1937</v>
          </cell>
          <cell r="C6238" t="str">
            <v>Ayudante Electricista</v>
          </cell>
          <cell r="D6238" t="str">
            <v>hs</v>
          </cell>
          <cell r="E6238">
            <v>1</v>
          </cell>
          <cell r="F6238">
            <v>609.15474717922052</v>
          </cell>
          <cell r="G6238">
            <v>609.15474717922052</v>
          </cell>
          <cell r="H6238">
            <v>44044</v>
          </cell>
        </row>
        <row r="6239">
          <cell r="B6239" t="str">
            <v>I1710</v>
          </cell>
          <cell r="C6239" t="str">
            <v>Caja Al 100X50X50Mm</v>
          </cell>
          <cell r="D6239" t="str">
            <v>u</v>
          </cell>
          <cell r="E6239">
            <v>1.05</v>
          </cell>
          <cell r="F6239">
            <v>846.28099999999995</v>
          </cell>
          <cell r="G6239">
            <v>888.59505000000001</v>
          </cell>
          <cell r="H6239">
            <v>44044</v>
          </cell>
        </row>
        <row r="6241">
          <cell r="A6241" t="str">
            <v>T2007</v>
          </cell>
          <cell r="C6241" t="str">
            <v>4.2.6 Caja Cuadrada Al - 150X150Mm - C/Borneras</v>
          </cell>
          <cell r="D6241" t="str">
            <v>u</v>
          </cell>
          <cell r="G6241">
            <v>2560.2622462441554</v>
          </cell>
          <cell r="H6241">
            <v>44044</v>
          </cell>
          <cell r="I6241" t="str">
            <v>LA PLATA</v>
          </cell>
        </row>
        <row r="6242">
          <cell r="B6242" t="str">
            <v>I1936</v>
          </cell>
          <cell r="C6242" t="str">
            <v>Oficial Electricista</v>
          </cell>
          <cell r="D6242" t="str">
            <v>hs</v>
          </cell>
          <cell r="E6242">
            <v>1</v>
          </cell>
          <cell r="F6242">
            <v>792.42979906493497</v>
          </cell>
          <cell r="G6242">
            <v>792.42979906493497</v>
          </cell>
          <cell r="H6242">
            <v>44044</v>
          </cell>
        </row>
        <row r="6243">
          <cell r="B6243" t="str">
            <v>I1937</v>
          </cell>
          <cell r="C6243" t="str">
            <v>Ayudante Electricista</v>
          </cell>
          <cell r="D6243" t="str">
            <v>hs</v>
          </cell>
          <cell r="E6243">
            <v>1</v>
          </cell>
          <cell r="F6243">
            <v>609.15474717922052</v>
          </cell>
          <cell r="G6243">
            <v>609.15474717922052</v>
          </cell>
          <cell r="H6243">
            <v>44044</v>
          </cell>
        </row>
        <row r="6244">
          <cell r="B6244" t="str">
            <v>I2187</v>
          </cell>
          <cell r="C6244" t="str">
            <v>Caja Al 150X150</v>
          </cell>
          <cell r="D6244" t="str">
            <v>uni.</v>
          </cell>
          <cell r="E6244">
            <v>1</v>
          </cell>
          <cell r="F6244">
            <v>1158.6777</v>
          </cell>
          <cell r="G6244">
            <v>1158.6777</v>
          </cell>
          <cell r="H6244">
            <v>44044</v>
          </cell>
        </row>
        <row r="6246">
          <cell r="A6246" t="str">
            <v>T2008</v>
          </cell>
          <cell r="C6246" t="str">
            <v>4.3.1 Circuitos Cu 2,5Mm^2 - Iram 62.267</v>
          </cell>
          <cell r="D6246" t="str">
            <v>ml</v>
          </cell>
          <cell r="G6246">
            <v>1152.1187369953245</v>
          </cell>
          <cell r="H6246">
            <v>44044</v>
          </cell>
          <cell r="I6246" t="str">
            <v>LA PLATA</v>
          </cell>
        </row>
        <row r="6247">
          <cell r="B6247" t="str">
            <v>I1936</v>
          </cell>
          <cell r="C6247" t="str">
            <v>Oficial Electricista</v>
          </cell>
          <cell r="D6247" t="str">
            <v>hs</v>
          </cell>
          <cell r="E6247">
            <v>0.8</v>
          </cell>
          <cell r="F6247">
            <v>792.42979906493497</v>
          </cell>
          <cell r="G6247">
            <v>633.94383925194802</v>
          </cell>
          <cell r="H6247">
            <v>44044</v>
          </cell>
        </row>
        <row r="6248">
          <cell r="B6248" t="str">
            <v>I1937</v>
          </cell>
          <cell r="C6248" t="str">
            <v>Ayudante Electricista</v>
          </cell>
          <cell r="D6248" t="str">
            <v>hs</v>
          </cell>
          <cell r="E6248">
            <v>0.8</v>
          </cell>
          <cell r="F6248">
            <v>609.15474717922052</v>
          </cell>
          <cell r="G6248">
            <v>487.32379774337642</v>
          </cell>
          <cell r="H6248">
            <v>44044</v>
          </cell>
        </row>
        <row r="6249">
          <cell r="B6249" t="str">
            <v>I2188</v>
          </cell>
          <cell r="C6249" t="str">
            <v>Cable Cu 2,5Mm^2 - Iram 62.267</v>
          </cell>
          <cell r="D6249" t="str">
            <v>ml</v>
          </cell>
          <cell r="E6249">
            <v>1.05</v>
          </cell>
          <cell r="F6249">
            <v>29.382000000000001</v>
          </cell>
          <cell r="G6249">
            <v>30.851100000000002</v>
          </cell>
          <cell r="H6249">
            <v>44044</v>
          </cell>
        </row>
        <row r="6251">
          <cell r="A6251" t="str">
            <v>T2009</v>
          </cell>
          <cell r="C6251" t="str">
            <v>4.3.2 Circuitos Cu 10Mm^2 - Iram 62.267 - Verde/Amarillo</v>
          </cell>
          <cell r="D6251" t="str">
            <v>ml</v>
          </cell>
          <cell r="G6251">
            <v>2094.6908797418178</v>
          </cell>
          <cell r="H6251">
            <v>44044</v>
          </cell>
          <cell r="I6251" t="str">
            <v>LA PLATA</v>
          </cell>
        </row>
        <row r="6252">
          <cell r="B6252" t="str">
            <v>I1936</v>
          </cell>
          <cell r="C6252" t="str">
            <v>Oficial Electricista</v>
          </cell>
          <cell r="D6252" t="str">
            <v>hs</v>
          </cell>
          <cell r="E6252">
            <v>1.4</v>
          </cell>
          <cell r="F6252">
            <v>792.42979906493497</v>
          </cell>
          <cell r="G6252">
            <v>1109.4017186909089</v>
          </cell>
          <cell r="H6252">
            <v>44044</v>
          </cell>
        </row>
        <row r="6253">
          <cell r="B6253" t="str">
            <v>I1937</v>
          </cell>
          <cell r="C6253" t="str">
            <v>Ayudante Electricista</v>
          </cell>
          <cell r="D6253" t="str">
            <v>hs</v>
          </cell>
          <cell r="E6253">
            <v>1.4</v>
          </cell>
          <cell r="F6253">
            <v>609.15474717922052</v>
          </cell>
          <cell r="G6253">
            <v>852.81664605090873</v>
          </cell>
          <cell r="H6253">
            <v>44044</v>
          </cell>
        </row>
        <row r="6254">
          <cell r="B6254" t="str">
            <v>I2189</v>
          </cell>
          <cell r="C6254" t="str">
            <v>Cable Cu 10Mm^2 - Iram 62.267 - Verde/Amarillo</v>
          </cell>
          <cell r="D6254" t="str">
            <v>ml</v>
          </cell>
          <cell r="E6254">
            <v>1.05</v>
          </cell>
          <cell r="F6254">
            <v>126.1643</v>
          </cell>
          <cell r="G6254">
            <v>132.47251500000002</v>
          </cell>
          <cell r="H6254">
            <v>44044</v>
          </cell>
        </row>
        <row r="6256">
          <cell r="A6256" t="str">
            <v>T2010</v>
          </cell>
          <cell r="C6256" t="str">
            <v>4.3.3 Circuitos Cu 2X2,5Mm^2 - Iram 62.266</v>
          </cell>
          <cell r="D6256" t="str">
            <v>ml</v>
          </cell>
          <cell r="G6256">
            <v>1472.3944462441555</v>
          </cell>
          <cell r="H6256">
            <v>44044</v>
          </cell>
          <cell r="I6256" t="str">
            <v>LA PLATA</v>
          </cell>
        </row>
        <row r="6257">
          <cell r="B6257" t="str">
            <v>I1936</v>
          </cell>
          <cell r="C6257" t="str">
            <v>Oficial Electricista</v>
          </cell>
          <cell r="D6257" t="str">
            <v>hs</v>
          </cell>
          <cell r="E6257">
            <v>1</v>
          </cell>
          <cell r="F6257">
            <v>792.42979906493497</v>
          </cell>
          <cell r="G6257">
            <v>792.42979906493497</v>
          </cell>
          <cell r="H6257">
            <v>44044</v>
          </cell>
        </row>
        <row r="6258">
          <cell r="B6258" t="str">
            <v>I1937</v>
          </cell>
          <cell r="C6258" t="str">
            <v>Ayudante Electricista</v>
          </cell>
          <cell r="D6258" t="str">
            <v>hs</v>
          </cell>
          <cell r="E6258">
            <v>1</v>
          </cell>
          <cell r="F6258">
            <v>609.15474717922052</v>
          </cell>
          <cell r="G6258">
            <v>609.15474717922052</v>
          </cell>
          <cell r="H6258">
            <v>44044</v>
          </cell>
        </row>
        <row r="6259">
          <cell r="B6259" t="str">
            <v>I1275</v>
          </cell>
          <cell r="C6259" t="str">
            <v>Cable 2X2,5Mm - Iram 2178 X 50 Ml</v>
          </cell>
          <cell r="D6259" t="str">
            <v>ml</v>
          </cell>
          <cell r="E6259">
            <v>1.05</v>
          </cell>
          <cell r="F6259">
            <v>67.438000000000002</v>
          </cell>
          <cell r="G6259">
            <v>70.809899999999999</v>
          </cell>
          <cell r="H6259">
            <v>44044</v>
          </cell>
        </row>
        <row r="6261">
          <cell r="A6261" t="str">
            <v>T2011</v>
          </cell>
          <cell r="C6261" t="str">
            <v>4.3.4 Circuitos Cu 4X4Mm^2 - Iram 62.266</v>
          </cell>
          <cell r="D6261" t="str">
            <v>ml</v>
          </cell>
          <cell r="G6261">
            <v>2035.8211151174021</v>
          </cell>
          <cell r="H6261">
            <v>44044</v>
          </cell>
          <cell r="I6261" t="str">
            <v>LA PLATA</v>
          </cell>
        </row>
        <row r="6262">
          <cell r="B6262" t="str">
            <v>I1936</v>
          </cell>
          <cell r="C6262" t="str">
            <v>Oficial Electricista</v>
          </cell>
          <cell r="D6262" t="str">
            <v>hs</v>
          </cell>
          <cell r="E6262">
            <v>1.3</v>
          </cell>
          <cell r="F6262">
            <v>792.42979906493497</v>
          </cell>
          <cell r="G6262">
            <v>1030.1587387844154</v>
          </cell>
          <cell r="H6262">
            <v>44044</v>
          </cell>
        </row>
        <row r="6263">
          <cell r="B6263" t="str">
            <v>I1937</v>
          </cell>
          <cell r="C6263" t="str">
            <v>Ayudante Electricista</v>
          </cell>
          <cell r="D6263" t="str">
            <v>hs</v>
          </cell>
          <cell r="E6263">
            <v>1.3</v>
          </cell>
          <cell r="F6263">
            <v>609.15474717922052</v>
          </cell>
          <cell r="G6263">
            <v>791.90117133298668</v>
          </cell>
          <cell r="H6263">
            <v>44044</v>
          </cell>
        </row>
        <row r="6264">
          <cell r="B6264" t="str">
            <v>I1706</v>
          </cell>
          <cell r="C6264" t="str">
            <v>Cable Cu 4X4Mm² - X 25 Ml</v>
          </cell>
          <cell r="D6264" t="str">
            <v>ml</v>
          </cell>
          <cell r="E6264">
            <v>1.05</v>
          </cell>
          <cell r="F6264">
            <v>203.5821</v>
          </cell>
          <cell r="G6264">
            <v>213.76120500000002</v>
          </cell>
          <cell r="H6264">
            <v>44044</v>
          </cell>
        </row>
        <row r="6266">
          <cell r="A6266" t="str">
            <v>T2012</v>
          </cell>
          <cell r="C6266" t="str">
            <v>4.4.1 Tomacorriente 220V/ 10A</v>
          </cell>
          <cell r="D6266" t="str">
            <v>u</v>
          </cell>
          <cell r="G6266">
            <v>664.27443925194802</v>
          </cell>
          <cell r="H6266">
            <v>44044</v>
          </cell>
          <cell r="I6266" t="str">
            <v>LA PLATA</v>
          </cell>
        </row>
        <row r="6267">
          <cell r="B6267" t="str">
            <v>I1936</v>
          </cell>
          <cell r="C6267" t="str">
            <v>Oficial Electricista</v>
          </cell>
          <cell r="D6267" t="str">
            <v>hs</v>
          </cell>
          <cell r="E6267">
            <v>0.8</v>
          </cell>
          <cell r="F6267">
            <v>792.42979906493497</v>
          </cell>
          <cell r="G6267">
            <v>633.94383925194802</v>
          </cell>
          <cell r="H6267">
            <v>44044</v>
          </cell>
        </row>
        <row r="6268">
          <cell r="B6268" t="str">
            <v>I1843</v>
          </cell>
          <cell r="C6268" t="str">
            <v>Modulo Tomacorriente Jeluz Platinum Normalizado 10A</v>
          </cell>
          <cell r="D6268" t="str">
            <v>u</v>
          </cell>
          <cell r="E6268">
            <v>1</v>
          </cell>
          <cell r="F6268">
            <v>30.3306</v>
          </cell>
          <cell r="G6268">
            <v>30.3306</v>
          </cell>
          <cell r="H6268">
            <v>44044</v>
          </cell>
        </row>
        <row r="6270">
          <cell r="A6270" t="str">
            <v>T2013</v>
          </cell>
          <cell r="C6270" t="str">
            <v>4.5.1 Luminarias Simil Historica Pay Yako Led 120W</v>
          </cell>
          <cell r="D6270" t="str">
            <v>u</v>
          </cell>
          <cell r="G6270">
            <v>28943.859598129871</v>
          </cell>
          <cell r="H6270">
            <v>44035.662268518521</v>
          </cell>
          <cell r="I6270" t="str">
            <v>LA PLATA</v>
          </cell>
        </row>
        <row r="6271">
          <cell r="B6271" t="str">
            <v>I1936</v>
          </cell>
          <cell r="C6271" t="str">
            <v>Oficial Electricista</v>
          </cell>
          <cell r="D6271" t="str">
            <v>hs</v>
          </cell>
          <cell r="E6271">
            <v>2</v>
          </cell>
          <cell r="F6271">
            <v>792.42979906493497</v>
          </cell>
          <cell r="G6271">
            <v>1584.8595981298699</v>
          </cell>
          <cell r="H6271">
            <v>44044</v>
          </cell>
        </row>
        <row r="6272">
          <cell r="B6272" t="str">
            <v>I2190</v>
          </cell>
          <cell r="C6272" t="str">
            <v>Luminarias Simil Historica Pay Yako Led 120W</v>
          </cell>
          <cell r="D6272" t="str">
            <v>uni.</v>
          </cell>
          <cell r="E6272">
            <v>1</v>
          </cell>
          <cell r="F6272">
            <v>27359</v>
          </cell>
          <cell r="G6272">
            <v>27359</v>
          </cell>
          <cell r="H6272">
            <v>44035.662268518521</v>
          </cell>
        </row>
        <row r="6274">
          <cell r="A6274" t="str">
            <v>T2014</v>
          </cell>
          <cell r="C6274" t="str">
            <v>4.5.2 Luminarias Simil Historica Pay Yako Led 100W</v>
          </cell>
          <cell r="D6274" t="str">
            <v>u</v>
          </cell>
          <cell r="G6274">
            <v>28584.859598129871</v>
          </cell>
          <cell r="H6274">
            <v>44035.662268518521</v>
          </cell>
          <cell r="I6274" t="str">
            <v>LA PLATA</v>
          </cell>
        </row>
        <row r="6275">
          <cell r="B6275" t="str">
            <v>I1936</v>
          </cell>
          <cell r="C6275" t="str">
            <v>Oficial Electricista</v>
          </cell>
          <cell r="D6275" t="str">
            <v>hs</v>
          </cell>
          <cell r="E6275">
            <v>2</v>
          </cell>
          <cell r="F6275">
            <v>792.42979906493497</v>
          </cell>
          <cell r="G6275">
            <v>1584.8595981298699</v>
          </cell>
          <cell r="H6275">
            <v>44044</v>
          </cell>
        </row>
        <row r="6276">
          <cell r="B6276" t="str">
            <v>I2191</v>
          </cell>
          <cell r="C6276" t="str">
            <v>Luminarias Simil Historica Pay Yako Led 100W</v>
          </cell>
          <cell r="D6276" t="str">
            <v>uni.</v>
          </cell>
          <cell r="E6276">
            <v>1</v>
          </cell>
          <cell r="F6276">
            <v>27000</v>
          </cell>
          <cell r="G6276">
            <v>27000</v>
          </cell>
          <cell r="H6276">
            <v>44035.662268518521</v>
          </cell>
        </row>
        <row r="6278">
          <cell r="A6278" t="str">
            <v>T2015</v>
          </cell>
          <cell r="C6278" t="str">
            <v>4.5.3 Proyector Led Sx50P 50W</v>
          </cell>
          <cell r="D6278" t="str">
            <v>u</v>
          </cell>
          <cell r="G6278">
            <v>10138.58359812987</v>
          </cell>
          <cell r="H6278">
            <v>44035.662268518521</v>
          </cell>
          <cell r="I6278" t="str">
            <v>LA PLATA</v>
          </cell>
        </row>
        <row r="6279">
          <cell r="B6279" t="str">
            <v>I1936</v>
          </cell>
          <cell r="C6279" t="str">
            <v>Oficial Electricista</v>
          </cell>
          <cell r="D6279" t="str">
            <v>hs</v>
          </cell>
          <cell r="E6279">
            <v>2</v>
          </cell>
          <cell r="F6279">
            <v>792.42979906493497</v>
          </cell>
          <cell r="G6279">
            <v>1584.8595981298699</v>
          </cell>
          <cell r="H6279">
            <v>44044</v>
          </cell>
        </row>
        <row r="6280">
          <cell r="B6280" t="str">
            <v>I2192</v>
          </cell>
          <cell r="C6280" t="str">
            <v>Proyector Led Sx50P 50W</v>
          </cell>
          <cell r="D6280" t="str">
            <v>u</v>
          </cell>
          <cell r="E6280">
            <v>1</v>
          </cell>
          <cell r="F6280">
            <v>8553.7240000000002</v>
          </cell>
          <cell r="G6280">
            <v>8553.7240000000002</v>
          </cell>
          <cell r="H6280">
            <v>44035.662268518521</v>
          </cell>
        </row>
        <row r="6282">
          <cell r="A6282" t="str">
            <v>T2016</v>
          </cell>
          <cell r="C6282" t="str">
            <v>4.5.4 Proyector Led Sx100P 100W</v>
          </cell>
          <cell r="D6282" t="str">
            <v>u</v>
          </cell>
          <cell r="G6282">
            <v>13251.145598129871</v>
          </cell>
          <cell r="H6282">
            <v>44035.662268518521</v>
          </cell>
          <cell r="I6282" t="str">
            <v>LA PLATA</v>
          </cell>
        </row>
        <row r="6283">
          <cell r="B6283" t="str">
            <v>I1936</v>
          </cell>
          <cell r="C6283" t="str">
            <v>Oficial Electricista</v>
          </cell>
          <cell r="D6283" t="str">
            <v>hs</v>
          </cell>
          <cell r="E6283">
            <v>2</v>
          </cell>
          <cell r="F6283">
            <v>792.42979906493497</v>
          </cell>
          <cell r="G6283">
            <v>1584.8595981298699</v>
          </cell>
          <cell r="H6283">
            <v>44044</v>
          </cell>
        </row>
        <row r="6284">
          <cell r="B6284" t="str">
            <v>I2193</v>
          </cell>
          <cell r="C6284" t="str">
            <v>Proyector Led Sx100P 100W</v>
          </cell>
          <cell r="D6284" t="str">
            <v>u</v>
          </cell>
          <cell r="E6284">
            <v>1</v>
          </cell>
          <cell r="F6284">
            <v>11666.286000000002</v>
          </cell>
          <cell r="G6284">
            <v>11666.286000000002</v>
          </cell>
          <cell r="H6284">
            <v>44035.662268518521</v>
          </cell>
        </row>
        <row r="6286">
          <cell r="A6286" t="str">
            <v>T2017</v>
          </cell>
          <cell r="C6286" t="str">
            <v>4.5.5 Artefactos De Salida De Emergencia</v>
          </cell>
          <cell r="D6286" t="str">
            <v>u</v>
          </cell>
          <cell r="G6286">
            <v>2575.7686981298698</v>
          </cell>
          <cell r="H6286">
            <v>44044</v>
          </cell>
          <cell r="I6286" t="str">
            <v>LA PLATA</v>
          </cell>
        </row>
        <row r="6287">
          <cell r="B6287" t="str">
            <v>I1936</v>
          </cell>
          <cell r="C6287" t="str">
            <v>Oficial Electricista</v>
          </cell>
          <cell r="D6287" t="str">
            <v>hs</v>
          </cell>
          <cell r="E6287">
            <v>2</v>
          </cell>
          <cell r="F6287">
            <v>792.42979906493497</v>
          </cell>
          <cell r="G6287">
            <v>1584.8595981298699</v>
          </cell>
          <cell r="H6287">
            <v>44044</v>
          </cell>
        </row>
        <row r="6288">
          <cell r="B6288" t="str">
            <v>I1968</v>
          </cell>
          <cell r="C6288" t="str">
            <v>Señalizador Led Salida De Emergencia Atomlux Ultra Compacto</v>
          </cell>
          <cell r="D6288" t="str">
            <v>u</v>
          </cell>
          <cell r="E6288">
            <v>1</v>
          </cell>
          <cell r="F6288">
            <v>990.90909999999997</v>
          </cell>
          <cell r="G6288">
            <v>990.90909999999997</v>
          </cell>
          <cell r="H6288">
            <v>44044</v>
          </cell>
        </row>
        <row r="6290">
          <cell r="A6290" t="str">
            <v>T2018</v>
          </cell>
          <cell r="C6290" t="str">
            <v>4.6.3 Gabinete 450X300X250Mm C/  50 Boreneras Doble Piso 1,5Mm²</v>
          </cell>
          <cell r="D6290" t="str">
            <v>u</v>
          </cell>
          <cell r="G6290">
            <v>5802.53634812987</v>
          </cell>
          <cell r="H6290">
            <v>44044</v>
          </cell>
          <cell r="I6290" t="str">
            <v>LA PLATA</v>
          </cell>
        </row>
        <row r="6291">
          <cell r="B6291" t="str">
            <v>I1936</v>
          </cell>
          <cell r="C6291" t="str">
            <v>Oficial Electricista</v>
          </cell>
          <cell r="D6291" t="str">
            <v>hs</v>
          </cell>
          <cell r="E6291">
            <v>2</v>
          </cell>
          <cell r="F6291">
            <v>792.42979906493497</v>
          </cell>
          <cell r="G6291">
            <v>1584.8595981298699</v>
          </cell>
          <cell r="H6291">
            <v>44044</v>
          </cell>
        </row>
        <row r="6292">
          <cell r="B6292" t="str">
            <v>I2201</v>
          </cell>
          <cell r="C6292" t="str">
            <v>Gabinete 450X300X250Mm C/  50 Boreneras Doble Piso 1,5Mm²</v>
          </cell>
          <cell r="D6292" t="str">
            <v>u</v>
          </cell>
          <cell r="E6292">
            <v>1</v>
          </cell>
          <cell r="F6292">
            <v>4217.6767500000005</v>
          </cell>
          <cell r="G6292">
            <v>4217.6767500000005</v>
          </cell>
          <cell r="H6292">
            <v>44062</v>
          </cell>
        </row>
        <row r="6294">
          <cell r="A6294" t="str">
            <v>T2019</v>
          </cell>
          <cell r="C6294" t="str">
            <v>4.6.4 Gabinete 300X300X250Mm C/ 20 Boreneras Doble Piso 1,5Mm²</v>
          </cell>
          <cell r="D6294" t="str">
            <v>u</v>
          </cell>
          <cell r="G6294">
            <v>5733.6198981298694</v>
          </cell>
          <cell r="H6294">
            <v>44044</v>
          </cell>
          <cell r="I6294" t="str">
            <v>LA PLATA</v>
          </cell>
        </row>
        <row r="6295">
          <cell r="B6295" t="str">
            <v>I1936</v>
          </cell>
          <cell r="C6295" t="str">
            <v>Oficial Electricista</v>
          </cell>
          <cell r="D6295" t="str">
            <v>hs</v>
          </cell>
          <cell r="E6295">
            <v>2</v>
          </cell>
          <cell r="F6295">
            <v>792.42979906493497</v>
          </cell>
          <cell r="G6295">
            <v>1584.8595981298699</v>
          </cell>
          <cell r="H6295">
            <v>44044</v>
          </cell>
        </row>
        <row r="6296">
          <cell r="B6296" t="str">
            <v>I1290</v>
          </cell>
          <cell r="C6296" t="str">
            <v>Gabinete 300X300X250 Mm Ip55</v>
          </cell>
          <cell r="D6296" t="str">
            <v>u</v>
          </cell>
          <cell r="E6296">
            <v>1</v>
          </cell>
          <cell r="F6296">
            <v>4148.7602999999999</v>
          </cell>
          <cell r="G6296">
            <v>4148.7602999999999</v>
          </cell>
          <cell r="H6296">
            <v>44044</v>
          </cell>
        </row>
        <row r="6298">
          <cell r="A6298" t="str">
            <v>T2020</v>
          </cell>
          <cell r="C6298" t="str">
            <v>4.7.1 Circuitos Para Sistema De Datos - Utp Awg24 Cat. 5A</v>
          </cell>
          <cell r="D6298" t="str">
            <v>ml</v>
          </cell>
          <cell r="G6298">
            <v>653.171334251948</v>
          </cell>
          <cell r="H6298">
            <v>44044</v>
          </cell>
          <cell r="I6298" t="str">
            <v>LA PLATA</v>
          </cell>
        </row>
        <row r="6299">
          <cell r="B6299" t="str">
            <v>I1936</v>
          </cell>
          <cell r="C6299" t="str">
            <v>Oficial Electricista</v>
          </cell>
          <cell r="D6299" t="str">
            <v>hs</v>
          </cell>
          <cell r="E6299">
            <v>0.8</v>
          </cell>
          <cell r="F6299">
            <v>792.42979906493497</v>
          </cell>
          <cell r="G6299">
            <v>633.94383925194802</v>
          </cell>
          <cell r="H6299">
            <v>44044</v>
          </cell>
        </row>
        <row r="6300">
          <cell r="B6300" t="str">
            <v>I2194</v>
          </cell>
          <cell r="C6300" t="str">
            <v>Cable Utp Awg24 Cat. 5A</v>
          </cell>
          <cell r="D6300" t="str">
            <v>ml</v>
          </cell>
          <cell r="E6300">
            <v>1.05</v>
          </cell>
          <cell r="F6300">
            <v>18.311900000000001</v>
          </cell>
          <cell r="G6300">
            <v>19.227495000000001</v>
          </cell>
          <cell r="H6300">
            <v>44044</v>
          </cell>
        </row>
        <row r="6302">
          <cell r="A6302" t="str">
            <v>T2021</v>
          </cell>
          <cell r="C6302" t="str">
            <v>4.7.2 Circuitos De Audio - Cu 2X1Mm^2 - Iram 62.266</v>
          </cell>
          <cell r="D6302" t="str">
            <v>ml</v>
          </cell>
          <cell r="G6302">
            <v>939.08266906493498</v>
          </cell>
          <cell r="H6302">
            <v>44044</v>
          </cell>
          <cell r="I6302" t="str">
            <v>LA PLATA</v>
          </cell>
        </row>
        <row r="6303">
          <cell r="B6303" t="str">
            <v>I1936</v>
          </cell>
          <cell r="C6303" t="str">
            <v>Oficial Electricista</v>
          </cell>
          <cell r="D6303" t="str">
            <v>hs</v>
          </cell>
          <cell r="E6303">
            <v>1</v>
          </cell>
          <cell r="F6303">
            <v>792.42979906493497</v>
          </cell>
          <cell r="G6303">
            <v>792.42979906493497</v>
          </cell>
          <cell r="H6303">
            <v>44044</v>
          </cell>
        </row>
        <row r="6304">
          <cell r="B6304" t="str">
            <v>I1695</v>
          </cell>
          <cell r="C6304" t="str">
            <v>Cable Cu 2X1Mm² - Iram 62.266 - Ls0H</v>
          </cell>
          <cell r="D6304" t="str">
            <v>ml</v>
          </cell>
          <cell r="E6304">
            <v>1.05</v>
          </cell>
          <cell r="F6304">
            <v>139.6694</v>
          </cell>
          <cell r="G6304">
            <v>146.65287000000001</v>
          </cell>
          <cell r="H6304">
            <v>44044</v>
          </cell>
        </row>
        <row r="6306">
          <cell r="A6306" t="str">
            <v>T2022</v>
          </cell>
          <cell r="C6306" t="str">
            <v>4.7.3 Circuitos De Audio - Cu 32X1Mm^2 - Iram 62.266</v>
          </cell>
          <cell r="D6306" t="str">
            <v>ml</v>
          </cell>
          <cell r="G6306">
            <v>1717.2372588779222</v>
          </cell>
          <cell r="H6306">
            <v>44035.662268518521</v>
          </cell>
          <cell r="I6306" t="str">
            <v>LA PLATA</v>
          </cell>
        </row>
        <row r="6307">
          <cell r="B6307" t="str">
            <v>I1936</v>
          </cell>
          <cell r="C6307" t="str">
            <v>Oficial Electricista</v>
          </cell>
          <cell r="D6307" t="str">
            <v>hs</v>
          </cell>
          <cell r="E6307">
            <v>1.2</v>
          </cell>
          <cell r="F6307">
            <v>792.42979906493497</v>
          </cell>
          <cell r="G6307">
            <v>950.91575887792192</v>
          </cell>
          <cell r="H6307">
            <v>44044</v>
          </cell>
        </row>
        <row r="6308">
          <cell r="B6308" t="str">
            <v>I2195</v>
          </cell>
          <cell r="C6308" t="str">
            <v>Cu 32X1Mm^2 - Iram 62.266</v>
          </cell>
          <cell r="D6308" t="str">
            <v>ml</v>
          </cell>
          <cell r="E6308">
            <v>1.05</v>
          </cell>
          <cell r="F6308">
            <v>729.83</v>
          </cell>
          <cell r="G6308">
            <v>766.32150000000013</v>
          </cell>
          <cell r="H6308">
            <v>44035.662268518521</v>
          </cell>
        </row>
        <row r="6310">
          <cell r="A6310" t="str">
            <v>T2023</v>
          </cell>
          <cell r="C6310" t="str">
            <v>4.7.4 Circuitos Para Sistema De Cctv - Ftp Awg24 Cat. 5A Doble Vaina</v>
          </cell>
          <cell r="D6310" t="str">
            <v>ml</v>
          </cell>
          <cell r="G6310">
            <v>171.45218176165983</v>
          </cell>
          <cell r="H6310">
            <v>44044</v>
          </cell>
          <cell r="I6310" t="str">
            <v>LA PLATA</v>
          </cell>
        </row>
        <row r="6311">
          <cell r="B6311" t="str">
            <v>I1936</v>
          </cell>
          <cell r="C6311" t="str">
            <v>Oficial Electricista</v>
          </cell>
          <cell r="D6311" t="str">
            <v>hs</v>
          </cell>
          <cell r="E6311">
            <v>0.1</v>
          </cell>
          <cell r="F6311">
            <v>792.42979906493497</v>
          </cell>
          <cell r="G6311">
            <v>79.242979906493503</v>
          </cell>
          <cell r="H6311">
            <v>44044</v>
          </cell>
          <cell r="I6311">
            <v>80</v>
          </cell>
        </row>
        <row r="6312">
          <cell r="B6312" t="str">
            <v>I1937</v>
          </cell>
          <cell r="C6312" t="str">
            <v>Ayudante Electricista</v>
          </cell>
          <cell r="D6312" t="str">
            <v>hs</v>
          </cell>
          <cell r="E6312">
            <v>0.1</v>
          </cell>
          <cell r="F6312">
            <v>609.15474717922052</v>
          </cell>
          <cell r="G6312">
            <v>60.915474717922052</v>
          </cell>
          <cell r="H6312">
            <v>44044</v>
          </cell>
        </row>
        <row r="6313">
          <cell r="B6313" t="str">
            <v>I2196</v>
          </cell>
          <cell r="C6313" t="str">
            <v>Ftp Awg24 Cat. 5A Doble Vaina</v>
          </cell>
          <cell r="D6313" t="str">
            <v>ml</v>
          </cell>
          <cell r="E6313">
            <v>1.05</v>
          </cell>
          <cell r="F6313">
            <v>29.803549654518356</v>
          </cell>
          <cell r="G6313">
            <v>31.293727137244275</v>
          </cell>
          <cell r="H6313">
            <v>44044</v>
          </cell>
        </row>
        <row r="6315">
          <cell r="A6315" t="str">
            <v>T2024</v>
          </cell>
          <cell r="C6315" t="str">
            <v>4.8.1 Estudio Acústico De Nave Y Hall</v>
          </cell>
          <cell r="D6315" t="str">
            <v>gl</v>
          </cell>
          <cell r="G6315">
            <v>863910.60000000009</v>
          </cell>
          <cell r="H6315">
            <v>44062</v>
          </cell>
          <cell r="I6315" t="str">
            <v>LA PLATA</v>
          </cell>
        </row>
        <row r="6316">
          <cell r="B6316" t="str">
            <v>I2207</v>
          </cell>
          <cell r="C6316" t="str">
            <v>Subcontrato Estudio Acústico, Instalación, Calibración Y Puesta En Marcha</v>
          </cell>
          <cell r="D6316" t="str">
            <v>gl</v>
          </cell>
          <cell r="E6316">
            <v>1</v>
          </cell>
          <cell r="F6316">
            <v>863910.60000000009</v>
          </cell>
          <cell r="G6316">
            <v>863910.60000000009</v>
          </cell>
          <cell r="H6316">
            <v>44062</v>
          </cell>
        </row>
        <row r="6318">
          <cell r="A6318" t="str">
            <v>T2025</v>
          </cell>
          <cell r="C6318" t="str">
            <v>4.8.2 Equipamiento Completo Para Sistema De Audio (Incluye Rack)</v>
          </cell>
          <cell r="D6318" t="str">
            <v>gl</v>
          </cell>
          <cell r="G6318">
            <v>1489683.04</v>
          </cell>
          <cell r="H6318">
            <v>44062</v>
          </cell>
          <cell r="I6318" t="str">
            <v>LA PLATA</v>
          </cell>
        </row>
        <row r="6319">
          <cell r="B6319" t="str">
            <v>I2202</v>
          </cell>
          <cell r="C6319" t="str">
            <v>4.8.2 Equipamiento Completo Para Sistema De Audio (Incluye Rack)</v>
          </cell>
          <cell r="D6319" t="str">
            <v>gl</v>
          </cell>
          <cell r="E6319">
            <v>1</v>
          </cell>
          <cell r="F6319">
            <v>1489683.04</v>
          </cell>
          <cell r="G6319">
            <v>1489683.04</v>
          </cell>
          <cell r="H6319">
            <v>44062</v>
          </cell>
          <cell r="I6319" t="str">
            <v>INDEFINIDO EL ALCANCE</v>
          </cell>
        </row>
        <row r="6321">
          <cell r="A6321" t="str">
            <v>T2026</v>
          </cell>
          <cell r="C6321" t="str">
            <v>4.8.3 Bocinas De Audio</v>
          </cell>
          <cell r="D6321" t="str">
            <v>u</v>
          </cell>
          <cell r="G6321">
            <v>16565.519598129871</v>
          </cell>
          <cell r="H6321">
            <v>44044</v>
          </cell>
          <cell r="I6321" t="str">
            <v>LA PLATA</v>
          </cell>
        </row>
        <row r="6322">
          <cell r="B6322" t="str">
            <v>I2197</v>
          </cell>
          <cell r="C6322" t="str">
            <v>Bocinas De Audio</v>
          </cell>
          <cell r="D6322" t="str">
            <v>u</v>
          </cell>
          <cell r="E6322">
            <v>1</v>
          </cell>
          <cell r="F6322">
            <v>14980.660000000002</v>
          </cell>
          <cell r="G6322">
            <v>14980.660000000002</v>
          </cell>
          <cell r="H6322">
            <v>44062</v>
          </cell>
        </row>
        <row r="6323">
          <cell r="B6323" t="str">
            <v>I1936</v>
          </cell>
          <cell r="C6323" t="str">
            <v>Oficial Electricista</v>
          </cell>
          <cell r="D6323" t="str">
            <v>hs</v>
          </cell>
          <cell r="E6323">
            <v>2</v>
          </cell>
          <cell r="F6323">
            <v>792.42979906493497</v>
          </cell>
          <cell r="G6323">
            <v>1584.8595981298699</v>
          </cell>
          <cell r="H6323">
            <v>44044</v>
          </cell>
        </row>
        <row r="6325">
          <cell r="A6325" t="str">
            <v>T2027</v>
          </cell>
          <cell r="C6325" t="str">
            <v>4.9.1 Puestas A Tierra - Jabalinas 1.5M 3/8", Cable, Cámara De Inspección De Fundición</v>
          </cell>
          <cell r="D6325" t="str">
            <v>u</v>
          </cell>
          <cell r="G6325">
            <v>6171.8340849766219</v>
          </cell>
          <cell r="H6325">
            <v>44044</v>
          </cell>
          <cell r="I6325" t="str">
            <v>LA PLATA</v>
          </cell>
        </row>
        <row r="6326">
          <cell r="B6326" t="str">
            <v>I2199</v>
          </cell>
          <cell r="C6326" t="str">
            <v>Jabalina De 1/2 X 1,5Mts</v>
          </cell>
          <cell r="D6326" t="str">
            <v>u</v>
          </cell>
          <cell r="E6326">
            <v>1</v>
          </cell>
          <cell r="F6326">
            <v>565.49590000000001</v>
          </cell>
          <cell r="G6326">
            <v>565.49590000000001</v>
          </cell>
          <cell r="H6326">
            <v>44044</v>
          </cell>
        </row>
        <row r="6327">
          <cell r="B6327" t="str">
            <v>I1936</v>
          </cell>
          <cell r="C6327" t="str">
            <v>Oficial Electricista</v>
          </cell>
          <cell r="D6327" t="str">
            <v>hs</v>
          </cell>
          <cell r="E6327">
            <v>4</v>
          </cell>
          <cell r="F6327">
            <v>792.42979906493497</v>
          </cell>
          <cell r="G6327">
            <v>3169.7191962597399</v>
          </cell>
          <cell r="H6327">
            <v>44044</v>
          </cell>
        </row>
        <row r="6328">
          <cell r="B6328" t="str">
            <v>I1937</v>
          </cell>
          <cell r="C6328" t="str">
            <v>Ayudante Electricista</v>
          </cell>
          <cell r="D6328" t="str">
            <v>hs</v>
          </cell>
          <cell r="E6328">
            <v>4</v>
          </cell>
          <cell r="F6328">
            <v>609.15474717922052</v>
          </cell>
          <cell r="G6328">
            <v>2436.6189887168821</v>
          </cell>
          <cell r="H6328">
            <v>44044</v>
          </cell>
        </row>
        <row r="6330">
          <cell r="A6330" t="str">
            <v>T2028</v>
          </cell>
          <cell r="C6330" t="str">
            <v>4.10.1 Pararrayos Punta Franklin R:60, Cable Cu Desnudo, Canalización De Pvc Y Soporte</v>
          </cell>
          <cell r="D6330" t="str">
            <v>gl</v>
          </cell>
          <cell r="G6330">
            <v>72404.729909859729</v>
          </cell>
          <cell r="H6330">
            <v>44044</v>
          </cell>
          <cell r="I6330" t="str">
            <v>LA PLATA</v>
          </cell>
        </row>
        <row r="6331">
          <cell r="B6331" t="str">
            <v>I1295</v>
          </cell>
          <cell r="C6331" t="str">
            <v>Pararayo Punta Franklin</v>
          </cell>
          <cell r="D6331" t="str">
            <v>u</v>
          </cell>
          <cell r="E6331">
            <v>1</v>
          </cell>
          <cell r="F6331">
            <v>4988.7438000000002</v>
          </cell>
          <cell r="G6331">
            <v>4988.7438000000002</v>
          </cell>
          <cell r="H6331">
            <v>44044</v>
          </cell>
        </row>
        <row r="6332">
          <cell r="B6332" t="str">
            <v>I1268</v>
          </cell>
          <cell r="C6332" t="str">
            <v>Caño Hierro Galvanizado 1" X 3 Ml Daisa</v>
          </cell>
          <cell r="D6332" t="str">
            <v>ml</v>
          </cell>
          <cell r="E6332">
            <v>2</v>
          </cell>
          <cell r="F6332">
            <v>153.4435</v>
          </cell>
          <cell r="G6332">
            <v>306.887</v>
          </cell>
          <cell r="H6332">
            <v>44044</v>
          </cell>
        </row>
        <row r="6333">
          <cell r="B6333" t="str">
            <v>I1296</v>
          </cell>
          <cell r="C6333" t="str">
            <v>Cable Desnudo 50 Mm2</v>
          </cell>
          <cell r="D6333" t="str">
            <v>ml</v>
          </cell>
          <cell r="E6333">
            <v>100</v>
          </cell>
          <cell r="F6333">
            <v>334.71069999999997</v>
          </cell>
          <cell r="G6333">
            <v>33471.07</v>
          </cell>
          <cell r="H6333">
            <v>44044</v>
          </cell>
        </row>
        <row r="6334">
          <cell r="B6334" t="str">
            <v>I1936</v>
          </cell>
          <cell r="C6334" t="str">
            <v>Oficial Electricista</v>
          </cell>
          <cell r="D6334" t="str">
            <v>hs</v>
          </cell>
          <cell r="E6334">
            <v>24</v>
          </cell>
          <cell r="F6334">
            <v>792.42979906493497</v>
          </cell>
          <cell r="G6334">
            <v>19018.315177558441</v>
          </cell>
          <cell r="H6334">
            <v>44044</v>
          </cell>
        </row>
        <row r="6335">
          <cell r="B6335" t="str">
            <v>I1937</v>
          </cell>
          <cell r="C6335" t="str">
            <v>Ayudante Electricista</v>
          </cell>
          <cell r="D6335" t="str">
            <v>hs</v>
          </cell>
          <cell r="E6335">
            <v>24</v>
          </cell>
          <cell r="F6335">
            <v>609.15474717922052</v>
          </cell>
          <cell r="G6335">
            <v>14619.713932301293</v>
          </cell>
          <cell r="H6335">
            <v>44044</v>
          </cell>
        </row>
        <row r="6337">
          <cell r="A6337" t="str">
            <v>T2029</v>
          </cell>
          <cell r="C6337" t="str">
            <v>Movimiento De Suelos, Estudio De Caso</v>
          </cell>
          <cell r="D6337" t="str">
            <v>gl</v>
          </cell>
          <cell r="E6337">
            <v>1271.0025295625144</v>
          </cell>
          <cell r="G6337">
            <v>6355012.6478125714</v>
          </cell>
          <cell r="H6337">
            <v>44044</v>
          </cell>
          <cell r="I6337" t="str">
            <v>80 MODELO</v>
          </cell>
        </row>
        <row r="6338">
          <cell r="B6338" t="str">
            <v>I2109</v>
          </cell>
          <cell r="C6338" t="str">
            <v>Cat 320 200 Hp (Costo Fijo)</v>
          </cell>
          <cell r="D6338" t="str">
            <v>hs</v>
          </cell>
          <cell r="E6338">
            <v>208</v>
          </cell>
          <cell r="F6338">
            <v>1692.116</v>
          </cell>
          <cell r="G6338">
            <v>351960.12800000003</v>
          </cell>
          <cell r="H6338">
            <v>44062</v>
          </cell>
          <cell r="I6338" t="str">
            <v>2 Equipos 13 dias</v>
          </cell>
        </row>
        <row r="6339">
          <cell r="B6339" t="str">
            <v>I2204</v>
          </cell>
          <cell r="C6339" t="str">
            <v>Camión Volcador  Fiat Trakker 6X4 - 380 T38 (Costo Fijo)</v>
          </cell>
          <cell r="D6339" t="str">
            <v>hs</v>
          </cell>
          <cell r="E6339">
            <v>1040</v>
          </cell>
          <cell r="F6339">
            <v>1200.2380600000001</v>
          </cell>
          <cell r="G6339">
            <v>1248247.5824000002</v>
          </cell>
          <cell r="H6339">
            <v>44062</v>
          </cell>
          <cell r="I6339" t="str">
            <v>10 equipos 13 días</v>
          </cell>
        </row>
        <row r="6340">
          <cell r="B6340" t="str">
            <v>I2110</v>
          </cell>
          <cell r="C6340" t="str">
            <v>Cat 320 200 Hp (Costo Variable)</v>
          </cell>
          <cell r="D6340" t="str">
            <v>hs</v>
          </cell>
          <cell r="E6340">
            <v>158.4</v>
          </cell>
          <cell r="F6340">
            <v>2779.6435000000001</v>
          </cell>
          <cell r="G6340">
            <v>440295.53040000005</v>
          </cell>
          <cell r="H6340">
            <v>44062</v>
          </cell>
          <cell r="I6340" t="str">
            <v>2 equipos 11 días al 90%</v>
          </cell>
        </row>
        <row r="6341">
          <cell r="B6341" t="str">
            <v>I2205</v>
          </cell>
          <cell r="C6341" t="str">
            <v>Camión Volcador  Fiat Trakker 6X4 - 380 T38 (Costo Variable)</v>
          </cell>
          <cell r="D6341" t="str">
            <v>hs</v>
          </cell>
          <cell r="E6341">
            <v>880</v>
          </cell>
          <cell r="F6341">
            <v>3951.9358400000001</v>
          </cell>
          <cell r="G6341">
            <v>3477703.5392</v>
          </cell>
          <cell r="H6341">
            <v>44062</v>
          </cell>
          <cell r="I6341" t="str">
            <v>10 equipos 11 días al 100%</v>
          </cell>
        </row>
        <row r="6342">
          <cell r="B6342" t="str">
            <v>I1311</v>
          </cell>
          <cell r="C6342" t="str">
            <v>Maquinista</v>
          </cell>
          <cell r="D6342" t="str">
            <v>hs</v>
          </cell>
          <cell r="E6342">
            <v>208</v>
          </cell>
          <cell r="F6342">
            <v>670.51752228571434</v>
          </cell>
          <cell r="G6342">
            <v>139467.64463542859</v>
          </cell>
          <cell r="H6342">
            <v>44062</v>
          </cell>
          <cell r="I6342" t="str">
            <v>2 Maq 13 dias</v>
          </cell>
        </row>
        <row r="6343">
          <cell r="B6343" t="str">
            <v>I2206</v>
          </cell>
          <cell r="C6343" t="str">
            <v>Chofer</v>
          </cell>
          <cell r="D6343" t="str">
            <v>hs</v>
          </cell>
          <cell r="E6343">
            <v>1040</v>
          </cell>
          <cell r="F6343">
            <v>670.51752228571434</v>
          </cell>
          <cell r="G6343">
            <v>697338.22317714291</v>
          </cell>
          <cell r="H6343">
            <v>44044</v>
          </cell>
          <cell r="I6343" t="str">
            <v>10 Choferes x 13 dias</v>
          </cell>
        </row>
        <row r="6345">
          <cell r="A6345" t="str">
            <v>T2030</v>
          </cell>
          <cell r="C6345" t="str">
            <v>Desarme De Cubiertas Con Transporte Incluido (885 M2 De Cubierta)</v>
          </cell>
          <cell r="D6345" t="str">
            <v>gl</v>
          </cell>
          <cell r="E6345">
            <v>885</v>
          </cell>
          <cell r="F6345" t="str">
            <v>M2</v>
          </cell>
          <cell r="G6345">
            <v>521316.26582441549</v>
          </cell>
          <cell r="H6345">
            <v>44044</v>
          </cell>
          <cell r="I6345" t="str">
            <v>ITUZAINGÓ</v>
          </cell>
        </row>
        <row r="6346">
          <cell r="B6346" t="str">
            <v>I1004</v>
          </cell>
          <cell r="C6346" t="str">
            <v>Oficial</v>
          </cell>
          <cell r="D6346" t="str">
            <v>hs</v>
          </cell>
          <cell r="E6346">
            <v>230</v>
          </cell>
          <cell r="F6346">
            <v>534.76377932467528</v>
          </cell>
          <cell r="G6346">
            <v>122995.66924467531</v>
          </cell>
          <cell r="H6346">
            <v>44044</v>
          </cell>
          <cell r="I6346" t="str">
            <v>6 u$s x m2 según presupuesto Mekano = ver abajo</v>
          </cell>
        </row>
        <row r="6347">
          <cell r="B6347" t="str">
            <v>I1005</v>
          </cell>
          <cell r="C6347" t="str">
            <v>Ayudante</v>
          </cell>
          <cell r="D6347" t="str">
            <v>hs</v>
          </cell>
          <cell r="E6347">
            <v>690</v>
          </cell>
          <cell r="F6347">
            <v>468.58057475324659</v>
          </cell>
          <cell r="G6347">
            <v>323320.59657974017</v>
          </cell>
          <cell r="H6347">
            <v>44044</v>
          </cell>
          <cell r="I6347">
            <v>412162.2</v>
          </cell>
        </row>
        <row r="6348">
          <cell r="B6348" t="str">
            <v>I2064</v>
          </cell>
          <cell r="C6348" t="str">
            <v>Camión Hasta 12 Tn 60 Km</v>
          </cell>
          <cell r="D6348" t="str">
            <v>u</v>
          </cell>
          <cell r="E6348">
            <v>3</v>
          </cell>
          <cell r="F6348">
            <v>25000</v>
          </cell>
          <cell r="G6348">
            <v>75000</v>
          </cell>
          <cell r="H6348">
            <v>44062</v>
          </cell>
          <cell r="I6348" t="str">
            <v>3 viajes alcanzan, son 825 m2 x 30kg/m2= 24750 kg</v>
          </cell>
        </row>
        <row r="6350">
          <cell r="A6350" t="str">
            <v>T2031</v>
          </cell>
          <cell r="C6350" t="str">
            <v>Desarme De Cubiertas Con Transporte Incluido (Por M2)</v>
          </cell>
          <cell r="D6350" t="str">
            <v>m2</v>
          </cell>
          <cell r="E6350">
            <v>885</v>
          </cell>
          <cell r="F6350" t="str">
            <v>M2</v>
          </cell>
          <cell r="G6350">
            <v>589.05792748521526</v>
          </cell>
          <cell r="H6350">
            <v>44044</v>
          </cell>
          <cell r="I6350" t="str">
            <v>ITUZAINGÓ</v>
          </cell>
        </row>
        <row r="6351">
          <cell r="B6351" t="str">
            <v>T2030</v>
          </cell>
          <cell r="C6351" t="str">
            <v>Desarme De Cubiertas Con Transporte Incluido (885 M2 De Cubierta)</v>
          </cell>
          <cell r="D6351" t="str">
            <v>gl</v>
          </cell>
          <cell r="E6351">
            <v>1.1299435028248588E-3</v>
          </cell>
          <cell r="F6351">
            <v>521316.26582441549</v>
          </cell>
          <cell r="G6351">
            <v>589.05792748521526</v>
          </cell>
          <cell r="H6351">
            <v>44044</v>
          </cell>
          <cell r="I6351" t="str">
            <v>1 / area total</v>
          </cell>
        </row>
        <row r="6353">
          <cell r="A6353" t="str">
            <v>T2032</v>
          </cell>
          <cell r="C6353" t="str">
            <v>Retiro De Cartelería Existente (Cantidad 8)</v>
          </cell>
          <cell r="D6353" t="str">
            <v>gl</v>
          </cell>
          <cell r="G6353">
            <v>9976.6280390271531</v>
          </cell>
          <cell r="H6353">
            <v>44044</v>
          </cell>
          <cell r="I6353" t="str">
            <v>ITUZAINGÓ</v>
          </cell>
        </row>
        <row r="6354">
          <cell r="B6354" t="str">
            <v>I1005</v>
          </cell>
          <cell r="C6354" t="str">
            <v>Ayudante</v>
          </cell>
          <cell r="D6354" t="str">
            <v>hs</v>
          </cell>
          <cell r="E6354">
            <v>16</v>
          </cell>
          <cell r="F6354">
            <v>468.58057475324659</v>
          </cell>
          <cell r="G6354">
            <v>7497.2891960519455</v>
          </cell>
          <cell r="H6354">
            <v>44044</v>
          </cell>
        </row>
        <row r="6355">
          <cell r="B6355" t="str">
            <v>I1402</v>
          </cell>
          <cell r="C6355" t="str">
            <v>Alquiler De Volquete</v>
          </cell>
          <cell r="D6355" t="str">
            <v>dia</v>
          </cell>
          <cell r="E6355">
            <v>1</v>
          </cell>
          <cell r="F6355">
            <v>2479.3388429752067</v>
          </cell>
          <cell r="G6355">
            <v>2479.3388429752067</v>
          </cell>
          <cell r="H6355">
            <v>44044</v>
          </cell>
        </row>
        <row r="6357">
          <cell r="A6357" t="str">
            <v>T2033</v>
          </cell>
          <cell r="C6357" t="str">
            <v>Retiro De Cartelería Existente</v>
          </cell>
          <cell r="D6357" t="str">
            <v>u</v>
          </cell>
          <cell r="G6357">
            <v>1247.0785048783941</v>
          </cell>
          <cell r="H6357">
            <v>44044</v>
          </cell>
          <cell r="I6357" t="str">
            <v>ITUZAINGÓ</v>
          </cell>
        </row>
        <row r="6358">
          <cell r="B6358" t="str">
            <v>T2032</v>
          </cell>
          <cell r="C6358" t="str">
            <v>Retiro De Cartelería Existente (Cantidad 8)</v>
          </cell>
          <cell r="D6358" t="str">
            <v>gl</v>
          </cell>
          <cell r="E6358">
            <v>0.125</v>
          </cell>
          <cell r="F6358">
            <v>9976.6280390271531</v>
          </cell>
          <cell r="G6358">
            <v>1247.0785048783941</v>
          </cell>
          <cell r="H6358">
            <v>44044</v>
          </cell>
        </row>
        <row r="6360">
          <cell r="A6360" t="str">
            <v>T2034</v>
          </cell>
          <cell r="C6360" t="str">
            <v>Retiro De 4 Columnas De Alumbrado</v>
          </cell>
          <cell r="D6360" t="str">
            <v>gl</v>
          </cell>
          <cell r="G6360">
            <v>64796.190021818184</v>
          </cell>
          <cell r="H6360">
            <v>44044</v>
          </cell>
          <cell r="I6360" t="str">
            <v>ITUZAINGÓ</v>
          </cell>
        </row>
        <row r="6361">
          <cell r="B6361" t="str">
            <v>I1004</v>
          </cell>
          <cell r="C6361" t="str">
            <v>Oficial</v>
          </cell>
          <cell r="D6361" t="str">
            <v>hs</v>
          </cell>
          <cell r="E6361">
            <v>16</v>
          </cell>
          <cell r="F6361">
            <v>534.76377932467528</v>
          </cell>
          <cell r="G6361">
            <v>8556.2204691948045</v>
          </cell>
          <cell r="H6361">
            <v>44044</v>
          </cell>
          <cell r="I6361" t="str">
            <v>1 cada 4 horas</v>
          </cell>
        </row>
        <row r="6362">
          <cell r="B6362" t="str">
            <v>I1005</v>
          </cell>
          <cell r="C6362" t="str">
            <v>Ayudante</v>
          </cell>
          <cell r="D6362" t="str">
            <v>hs</v>
          </cell>
          <cell r="E6362">
            <v>16</v>
          </cell>
          <cell r="F6362">
            <v>468.58057475324659</v>
          </cell>
          <cell r="G6362">
            <v>7497.2891960519455</v>
          </cell>
          <cell r="H6362">
            <v>44044</v>
          </cell>
        </row>
        <row r="6363">
          <cell r="B6363" t="str">
            <v>I1313</v>
          </cell>
          <cell r="C6363" t="str">
            <v>Camion Con Hidrogrua</v>
          </cell>
          <cell r="D6363" t="str">
            <v>hs</v>
          </cell>
          <cell r="E6363">
            <v>16</v>
          </cell>
          <cell r="F6363">
            <v>2375.9</v>
          </cell>
          <cell r="G6363">
            <v>38014.400000000001</v>
          </cell>
          <cell r="H6363">
            <v>44062</v>
          </cell>
        </row>
        <row r="6364">
          <cell r="B6364" t="str">
            <v>I2206</v>
          </cell>
          <cell r="C6364" t="str">
            <v>Chofer</v>
          </cell>
          <cell r="D6364" t="str">
            <v>hs</v>
          </cell>
          <cell r="E6364">
            <v>16</v>
          </cell>
          <cell r="F6364">
            <v>670.51752228571434</v>
          </cell>
          <cell r="G6364">
            <v>10728.280356571429</v>
          </cell>
          <cell r="H6364">
            <v>44044</v>
          </cell>
        </row>
        <row r="6366">
          <cell r="A6366" t="str">
            <v>T2035</v>
          </cell>
          <cell r="C6366" t="str">
            <v>Retiro De Columnas De Alumbrado</v>
          </cell>
          <cell r="D6366" t="str">
            <v>u</v>
          </cell>
          <cell r="G6366">
            <v>16199.047505454546</v>
          </cell>
          <cell r="H6366">
            <v>44044</v>
          </cell>
          <cell r="I6366" t="str">
            <v>ITUZAINGÓ</v>
          </cell>
        </row>
        <row r="6367">
          <cell r="B6367" t="str">
            <v>T2034</v>
          </cell>
          <cell r="C6367" t="str">
            <v>Retiro De 4 Columnas De Alumbrado</v>
          </cell>
          <cell r="D6367" t="str">
            <v>gl</v>
          </cell>
          <cell r="E6367">
            <v>0.25</v>
          </cell>
          <cell r="F6367">
            <v>64796.190021818184</v>
          </cell>
          <cell r="G6367">
            <v>16199.047505454546</v>
          </cell>
          <cell r="H6367">
            <v>44044</v>
          </cell>
        </row>
        <row r="6369">
          <cell r="A6369" t="str">
            <v>T2036</v>
          </cell>
          <cell r="C6369" t="str">
            <v>Reubicación De 5 Postes De Telefonía</v>
          </cell>
          <cell r="D6369" t="str">
            <v>gl</v>
          </cell>
          <cell r="G6369">
            <v>84194.380320872719</v>
          </cell>
          <cell r="H6369">
            <v>44044</v>
          </cell>
          <cell r="I6369" t="str">
            <v>ITUZAINGÓ</v>
          </cell>
        </row>
        <row r="6370">
          <cell r="B6370" t="str">
            <v>I1004</v>
          </cell>
          <cell r="C6370" t="str">
            <v>Oficial</v>
          </cell>
          <cell r="D6370" t="str">
            <v>hs</v>
          </cell>
          <cell r="E6370">
            <v>20</v>
          </cell>
          <cell r="F6370">
            <v>534.76377932467528</v>
          </cell>
          <cell r="G6370">
            <v>10695.275586493506</v>
          </cell>
          <cell r="H6370">
            <v>44044</v>
          </cell>
          <cell r="I6370" t="str">
            <v>1 cada 4 hs</v>
          </cell>
        </row>
        <row r="6371">
          <cell r="B6371" t="str">
            <v>I1005</v>
          </cell>
          <cell r="C6371" t="str">
            <v>Ayudante</v>
          </cell>
          <cell r="D6371" t="str">
            <v>hs</v>
          </cell>
          <cell r="E6371">
            <v>20</v>
          </cell>
          <cell r="F6371">
            <v>468.58057475324659</v>
          </cell>
          <cell r="G6371">
            <v>9371.6114950649317</v>
          </cell>
          <cell r="H6371">
            <v>44044</v>
          </cell>
        </row>
        <row r="6372">
          <cell r="B6372" t="str">
            <v>I1313</v>
          </cell>
          <cell r="C6372" t="str">
            <v>Camion Con Hidrogrua</v>
          </cell>
          <cell r="D6372" t="str">
            <v>hs</v>
          </cell>
          <cell r="E6372">
            <v>20</v>
          </cell>
          <cell r="F6372">
            <v>2375.9</v>
          </cell>
          <cell r="G6372">
            <v>47518</v>
          </cell>
          <cell r="H6372">
            <v>44062</v>
          </cell>
        </row>
        <row r="6373">
          <cell r="B6373" t="str">
            <v>I2206</v>
          </cell>
          <cell r="C6373" t="str">
            <v>Chofer</v>
          </cell>
          <cell r="D6373" t="str">
            <v>hs</v>
          </cell>
          <cell r="E6373">
            <v>20</v>
          </cell>
          <cell r="F6373">
            <v>670.51752228571434</v>
          </cell>
          <cell r="G6373">
            <v>13410.350445714286</v>
          </cell>
          <cell r="H6373">
            <v>44044</v>
          </cell>
        </row>
        <row r="6374">
          <cell r="B6374" t="str">
            <v>T1066</v>
          </cell>
          <cell r="C6374" t="str">
            <v>Hormigon Pobre Para Contrapisos 1/8:1:4:8  (Mat)</v>
          </cell>
          <cell r="D6374" t="str">
            <v>m3</v>
          </cell>
          <cell r="E6374">
            <v>1</v>
          </cell>
          <cell r="F6374">
            <v>3199.1427936</v>
          </cell>
          <cell r="G6374">
            <v>3199.1427936</v>
          </cell>
          <cell r="H6374">
            <v>44044</v>
          </cell>
        </row>
        <row r="6376">
          <cell r="A6376" t="str">
            <v>T2037</v>
          </cell>
          <cell r="C6376" t="str">
            <v>Reubicación De Poste De Telefonía</v>
          </cell>
          <cell r="D6376" t="str">
            <v>u</v>
          </cell>
          <cell r="G6376">
            <v>16838.876064174543</v>
          </cell>
          <cell r="H6376">
            <v>44044</v>
          </cell>
          <cell r="I6376" t="str">
            <v>ITUZAINGÓ</v>
          </cell>
        </row>
        <row r="6377">
          <cell r="B6377" t="str">
            <v>T2036</v>
          </cell>
          <cell r="C6377" t="str">
            <v>Reubicación De 5 Postes De Telefonía</v>
          </cell>
          <cell r="D6377" t="str">
            <v>gl</v>
          </cell>
          <cell r="E6377">
            <v>0.2</v>
          </cell>
          <cell r="F6377">
            <v>84194.380320872719</v>
          </cell>
          <cell r="G6377">
            <v>16838.876064174543</v>
          </cell>
          <cell r="H6377">
            <v>44044</v>
          </cell>
        </row>
        <row r="6379">
          <cell r="A6379" t="str">
            <v>T2038</v>
          </cell>
          <cell r="C6379" t="str">
            <v>Reubicación De Kiosko</v>
          </cell>
          <cell r="D6379" t="str">
            <v>gl</v>
          </cell>
          <cell r="G6379">
            <v>32398.095010909092</v>
          </cell>
          <cell r="H6379">
            <v>44044</v>
          </cell>
          <cell r="I6379" t="str">
            <v>ITUZAINGÓ</v>
          </cell>
        </row>
        <row r="6380">
          <cell r="B6380" t="str">
            <v>I1004</v>
          </cell>
          <cell r="C6380" t="str">
            <v>Oficial</v>
          </cell>
          <cell r="D6380" t="str">
            <v>hs</v>
          </cell>
          <cell r="E6380">
            <v>8</v>
          </cell>
          <cell r="F6380">
            <v>534.76377932467528</v>
          </cell>
          <cell r="G6380">
            <v>4278.1102345974023</v>
          </cell>
          <cell r="H6380">
            <v>44044</v>
          </cell>
        </row>
        <row r="6381">
          <cell r="B6381" t="str">
            <v>I1005</v>
          </cell>
          <cell r="C6381" t="str">
            <v>Ayudante</v>
          </cell>
          <cell r="D6381" t="str">
            <v>hs</v>
          </cell>
          <cell r="E6381">
            <v>8</v>
          </cell>
          <cell r="F6381">
            <v>468.58057475324659</v>
          </cell>
          <cell r="G6381">
            <v>3748.6445980259728</v>
          </cell>
          <cell r="H6381">
            <v>44044</v>
          </cell>
        </row>
        <row r="6382">
          <cell r="B6382" t="str">
            <v>I1313</v>
          </cell>
          <cell r="C6382" t="str">
            <v>Camion Con Hidrogrua</v>
          </cell>
          <cell r="D6382" t="str">
            <v>hs</v>
          </cell>
          <cell r="E6382">
            <v>8</v>
          </cell>
          <cell r="F6382">
            <v>2375.9</v>
          </cell>
          <cell r="G6382">
            <v>19007.2</v>
          </cell>
          <cell r="H6382">
            <v>44062</v>
          </cell>
        </row>
        <row r="6383">
          <cell r="B6383" t="str">
            <v>I2206</v>
          </cell>
          <cell r="C6383" t="str">
            <v>Chofer</v>
          </cell>
          <cell r="D6383" t="str">
            <v>hs</v>
          </cell>
          <cell r="E6383">
            <v>8</v>
          </cell>
          <cell r="F6383">
            <v>670.51752228571434</v>
          </cell>
          <cell r="G6383">
            <v>5364.1401782857147</v>
          </cell>
          <cell r="H6383">
            <v>44044</v>
          </cell>
        </row>
        <row r="6385">
          <cell r="A6385" t="str">
            <v>T2039</v>
          </cell>
          <cell r="C6385" t="str">
            <v>Retiro De Malla De Contención Y Cubierta Metálica En Escaleras De Puente Peatonal (247 M2)</v>
          </cell>
          <cell r="D6385" t="str">
            <v>gl</v>
          </cell>
          <cell r="G6385">
            <v>160835.38525090905</v>
          </cell>
          <cell r="H6385">
            <v>44044</v>
          </cell>
          <cell r="I6385" t="str">
            <v>ITUZAINGÓ</v>
          </cell>
        </row>
        <row r="6386">
          <cell r="B6386" t="str">
            <v>I1004</v>
          </cell>
          <cell r="C6386" t="str">
            <v>Oficial</v>
          </cell>
          <cell r="D6386" t="str">
            <v>hs</v>
          </cell>
          <cell r="E6386">
            <v>70</v>
          </cell>
          <cell r="F6386">
            <v>534.76377932467528</v>
          </cell>
          <cell r="G6386">
            <v>37433.464552727273</v>
          </cell>
          <cell r="H6386">
            <v>44044</v>
          </cell>
          <cell r="I6386" t="str">
            <v>6 u$s x m2 según presupuesto Mekano = ver abajo</v>
          </cell>
        </row>
        <row r="6387">
          <cell r="B6387" t="str">
            <v>I1005</v>
          </cell>
          <cell r="C6387" t="str">
            <v>Ayudante</v>
          </cell>
          <cell r="D6387" t="str">
            <v>hs</v>
          </cell>
          <cell r="E6387">
            <v>210</v>
          </cell>
          <cell r="F6387">
            <v>468.58057475324659</v>
          </cell>
          <cell r="G6387">
            <v>98401.920698181784</v>
          </cell>
          <cell r="H6387">
            <v>44044</v>
          </cell>
          <cell r="I6387">
            <v>115032.84000000001</v>
          </cell>
        </row>
        <row r="6388">
          <cell r="B6388" t="str">
            <v>I2064</v>
          </cell>
          <cell r="C6388" t="str">
            <v>Camión Hasta 12 Tn 60 Km</v>
          </cell>
          <cell r="D6388" t="str">
            <v>u</v>
          </cell>
          <cell r="E6388">
            <v>1</v>
          </cell>
          <cell r="F6388">
            <v>25000</v>
          </cell>
          <cell r="G6388">
            <v>25000</v>
          </cell>
          <cell r="H6388">
            <v>44062</v>
          </cell>
          <cell r="I6388">
            <v>7410</v>
          </cell>
        </row>
        <row r="6390">
          <cell r="A6390" t="str">
            <v>T2040</v>
          </cell>
          <cell r="C6390" t="str">
            <v xml:space="preserve">Retiro De Malla De Contención Y Cubierta Metálica En Escaleras De Puente Peatonal </v>
          </cell>
          <cell r="D6390" t="str">
            <v>m2</v>
          </cell>
          <cell r="G6390">
            <v>651.15540587412568</v>
          </cell>
          <cell r="H6390">
            <v>44044</v>
          </cell>
          <cell r="I6390" t="str">
            <v>ITUZAINGÓ</v>
          </cell>
        </row>
        <row r="6391">
          <cell r="B6391" t="str">
            <v>T2039</v>
          </cell>
          <cell r="C6391" t="str">
            <v>Retiro De Malla De Contención Y Cubierta Metálica En Escaleras De Puente Peatonal (247 M2)</v>
          </cell>
          <cell r="D6391" t="str">
            <v>gl</v>
          </cell>
          <cell r="E6391">
            <v>4.048582995951417E-3</v>
          </cell>
          <cell r="F6391">
            <v>160835.38525090905</v>
          </cell>
          <cell r="G6391">
            <v>651.15540587412568</v>
          </cell>
          <cell r="H6391">
            <v>44044</v>
          </cell>
          <cell r="I6391" t="str">
            <v>1/247 m2</v>
          </cell>
        </row>
        <row r="6393">
          <cell r="A6393" t="str">
            <v>T2041</v>
          </cell>
          <cell r="C6393" t="str">
            <v>Retiro De Rejas Perimetrales Y Cerco Entre Vías (225 Ml)</v>
          </cell>
          <cell r="D6393" t="str">
            <v>gl</v>
          </cell>
          <cell r="G6393">
            <v>141430.33021506493</v>
          </cell>
          <cell r="H6393">
            <v>44044</v>
          </cell>
          <cell r="I6393" t="str">
            <v>ITUZAINGÓ</v>
          </cell>
        </row>
        <row r="6394">
          <cell r="B6394" t="str">
            <v>I1004</v>
          </cell>
          <cell r="C6394" t="str">
            <v>Oficial</v>
          </cell>
          <cell r="D6394" t="str">
            <v>hs</v>
          </cell>
          <cell r="E6394">
            <v>60</v>
          </cell>
          <cell r="F6394">
            <v>534.76377932467528</v>
          </cell>
          <cell r="G6394">
            <v>32085.826759480518</v>
          </cell>
          <cell r="H6394">
            <v>44044</v>
          </cell>
          <cell r="I6394" t="str">
            <v>6 u$s x m2 según presupuesto Mekano = ver abajo</v>
          </cell>
        </row>
        <row r="6395">
          <cell r="B6395" t="str">
            <v>I1005</v>
          </cell>
          <cell r="C6395" t="str">
            <v>Ayudante</v>
          </cell>
          <cell r="D6395" t="str">
            <v>hs</v>
          </cell>
          <cell r="E6395">
            <v>180</v>
          </cell>
          <cell r="F6395">
            <v>468.58057475324659</v>
          </cell>
          <cell r="G6395">
            <v>84344.503455584389</v>
          </cell>
          <cell r="H6395">
            <v>44044</v>
          </cell>
          <cell r="I6395">
            <v>104787</v>
          </cell>
        </row>
        <row r="6396">
          <cell r="B6396" t="str">
            <v>I2064</v>
          </cell>
          <cell r="C6396" t="str">
            <v>Camión Hasta 12 Tn 60 Km</v>
          </cell>
          <cell r="D6396" t="str">
            <v>u</v>
          </cell>
          <cell r="E6396">
            <v>1</v>
          </cell>
          <cell r="F6396">
            <v>25000</v>
          </cell>
          <cell r="G6396">
            <v>25000</v>
          </cell>
          <cell r="H6396">
            <v>44062</v>
          </cell>
          <cell r="I6396">
            <v>6750</v>
          </cell>
        </row>
        <row r="6398">
          <cell r="A6398" t="str">
            <v>T2042</v>
          </cell>
          <cell r="C6398" t="str">
            <v>Retiro De Rejas Perimetrales Y Cerco Entre Vías</v>
          </cell>
          <cell r="D6398" t="str">
            <v>ml</v>
          </cell>
          <cell r="G6398">
            <v>628.57924540028853</v>
          </cell>
          <cell r="H6398">
            <v>44044</v>
          </cell>
          <cell r="I6398" t="str">
            <v>ITUZAINGÓ</v>
          </cell>
        </row>
        <row r="6399">
          <cell r="B6399" t="str">
            <v>T2041</v>
          </cell>
          <cell r="C6399" t="str">
            <v>Retiro De Rejas Perimetrales Y Cerco Entre Vías (225 Ml)</v>
          </cell>
          <cell r="D6399" t="str">
            <v>gl</v>
          </cell>
          <cell r="E6399">
            <v>4.4444444444444444E-3</v>
          </cell>
          <cell r="F6399">
            <v>141430.33021506493</v>
          </cell>
          <cell r="G6399">
            <v>628.57924540028853</v>
          </cell>
          <cell r="H6399">
            <v>44044</v>
          </cell>
          <cell r="I6399" t="str">
            <v xml:space="preserve">  1/225 ml</v>
          </cell>
        </row>
        <row r="6401">
          <cell r="A6401" t="str">
            <v>T2043</v>
          </cell>
          <cell r="C6401" t="str">
            <v>Retiro De Arbol Y Plantado De Otra Especie (8 Árboles)</v>
          </cell>
          <cell r="D6401" t="str">
            <v>gl</v>
          </cell>
          <cell r="E6401">
            <v>4</v>
          </cell>
          <cell r="F6401" t="str">
            <v>días</v>
          </cell>
          <cell r="G6401">
            <v>73569.828930493502</v>
          </cell>
          <cell r="H6401">
            <v>44044</v>
          </cell>
          <cell r="I6401" t="str">
            <v>ITUZAINGÓ</v>
          </cell>
        </row>
        <row r="6402">
          <cell r="B6402" t="str">
            <v>I1004</v>
          </cell>
          <cell r="C6402" t="str">
            <v>Oficial</v>
          </cell>
          <cell r="D6402" t="str">
            <v>hs</v>
          </cell>
          <cell r="E6402">
            <v>32</v>
          </cell>
          <cell r="F6402">
            <v>534.76377932467528</v>
          </cell>
          <cell r="G6402">
            <v>17112.440938389609</v>
          </cell>
          <cell r="H6402">
            <v>44044</v>
          </cell>
          <cell r="I6402" t="str">
            <v>1 ofi</v>
          </cell>
        </row>
        <row r="6403">
          <cell r="B6403" t="str">
            <v>I1005</v>
          </cell>
          <cell r="C6403" t="str">
            <v>Ayudante</v>
          </cell>
          <cell r="D6403" t="str">
            <v>hs</v>
          </cell>
          <cell r="E6403">
            <v>32</v>
          </cell>
          <cell r="F6403">
            <v>468.58057475324659</v>
          </cell>
          <cell r="G6403">
            <v>14994.578392103891</v>
          </cell>
          <cell r="H6403">
            <v>44044</v>
          </cell>
          <cell r="I6403" t="str">
            <v>1 ayu</v>
          </cell>
        </row>
        <row r="6404">
          <cell r="B6404" t="str">
            <v>I2064</v>
          </cell>
          <cell r="C6404" t="str">
            <v>Camión Hasta 12 Tn 60 Km</v>
          </cell>
          <cell r="D6404" t="str">
            <v>u</v>
          </cell>
          <cell r="E6404">
            <v>1</v>
          </cell>
          <cell r="F6404">
            <v>25000</v>
          </cell>
          <cell r="G6404">
            <v>25000</v>
          </cell>
          <cell r="H6404">
            <v>44062</v>
          </cell>
          <cell r="I6404" t="str">
            <v>Retiro de arboles cortados</v>
          </cell>
        </row>
        <row r="6405">
          <cell r="B6405" t="str">
            <v>I2154</v>
          </cell>
          <cell r="C6405" t="str">
            <v>Jacarandá</v>
          </cell>
          <cell r="D6405" t="str">
            <v>u</v>
          </cell>
          <cell r="E6405">
            <v>8</v>
          </cell>
          <cell r="F6405">
            <v>2057.8512000000001</v>
          </cell>
          <cell r="G6405">
            <v>16462.809600000001</v>
          </cell>
          <cell r="H6405">
            <v>44044</v>
          </cell>
          <cell r="I6405" t="str">
            <v>Nueva especie que se planta</v>
          </cell>
        </row>
        <row r="6407">
          <cell r="A6407" t="str">
            <v>T2044</v>
          </cell>
          <cell r="C6407" t="str">
            <v>Retiro De Arbol Y Plantado De Otra Especie</v>
          </cell>
          <cell r="D6407" t="str">
            <v>u</v>
          </cell>
          <cell r="G6407">
            <v>9196.2286163116878</v>
          </cell>
          <cell r="H6407">
            <v>44044</v>
          </cell>
          <cell r="I6407" t="str">
            <v>ITUZAINGÓ</v>
          </cell>
        </row>
        <row r="6408">
          <cell r="B6408" t="str">
            <v>T2043</v>
          </cell>
          <cell r="C6408" t="str">
            <v>Retiro De Arbol Y Plantado De Otra Especie (8 Árboles)</v>
          </cell>
          <cell r="D6408" t="str">
            <v>gl</v>
          </cell>
          <cell r="E6408">
            <v>0.125</v>
          </cell>
          <cell r="F6408">
            <v>73569.828930493502</v>
          </cell>
          <cell r="G6408">
            <v>9196.2286163116878</v>
          </cell>
          <cell r="H6408">
            <v>44044</v>
          </cell>
          <cell r="I6408" t="str">
            <v>1 / 8 arboles</v>
          </cell>
        </row>
        <row r="6410">
          <cell r="A6410" t="str">
            <v>T2045</v>
          </cell>
          <cell r="C6410" t="str">
            <v>Retiro De Bancos (Cant 11)</v>
          </cell>
          <cell r="D6410" t="str">
            <v>gl</v>
          </cell>
          <cell r="G6410">
            <v>23433.482109733173</v>
          </cell>
          <cell r="H6410">
            <v>44044</v>
          </cell>
          <cell r="I6410" t="str">
            <v>ITUZAINGÓ</v>
          </cell>
        </row>
        <row r="6411">
          <cell r="B6411" t="str">
            <v>I1004</v>
          </cell>
          <cell r="C6411" t="str">
            <v>Oficial</v>
          </cell>
          <cell r="D6411" t="str">
            <v>hs</v>
          </cell>
          <cell r="E6411">
            <v>11</v>
          </cell>
          <cell r="F6411">
            <v>534.76377932467528</v>
          </cell>
          <cell r="G6411">
            <v>5882.401572571428</v>
          </cell>
          <cell r="H6411">
            <v>44044</v>
          </cell>
          <cell r="I6411" t="str">
            <v>1 HS / banco</v>
          </cell>
        </row>
        <row r="6412">
          <cell r="B6412" t="str">
            <v>I1005</v>
          </cell>
          <cell r="C6412" t="str">
            <v>Ayudante</v>
          </cell>
          <cell r="D6412" t="str">
            <v>hs</v>
          </cell>
          <cell r="E6412">
            <v>11</v>
          </cell>
          <cell r="F6412">
            <v>468.58057475324659</v>
          </cell>
          <cell r="G6412">
            <v>5154.3863222857126</v>
          </cell>
          <cell r="H6412">
            <v>44044</v>
          </cell>
        </row>
        <row r="6413">
          <cell r="B6413" t="str">
            <v>I1402</v>
          </cell>
          <cell r="C6413" t="str">
            <v>Alquiler De Volquete</v>
          </cell>
          <cell r="D6413" t="str">
            <v>dia</v>
          </cell>
          <cell r="E6413">
            <v>5</v>
          </cell>
          <cell r="F6413">
            <v>2479.3388429752067</v>
          </cell>
          <cell r="G6413">
            <v>12396.694214876034</v>
          </cell>
          <cell r="H6413">
            <v>44044</v>
          </cell>
        </row>
        <row r="6415">
          <cell r="A6415" t="str">
            <v>T2046</v>
          </cell>
          <cell r="C6415" t="str">
            <v xml:space="preserve">Retiro De Bancos </v>
          </cell>
          <cell r="D6415" t="str">
            <v>u</v>
          </cell>
          <cell r="G6415">
            <v>2130.3165554302886</v>
          </cell>
          <cell r="H6415">
            <v>44044</v>
          </cell>
          <cell r="I6415" t="str">
            <v>ITUZAINGÓ</v>
          </cell>
        </row>
        <row r="6416">
          <cell r="B6416" t="str">
            <v>T2045</v>
          </cell>
          <cell r="C6416" t="str">
            <v>Retiro De Bancos (Cant 11)</v>
          </cell>
          <cell r="D6416" t="str">
            <v>gl</v>
          </cell>
          <cell r="E6416">
            <v>9.0909090909090912E-2</v>
          </cell>
          <cell r="F6416">
            <v>23433.482109733173</v>
          </cell>
          <cell r="G6416">
            <v>2130.3165554302886</v>
          </cell>
          <cell r="H6416">
            <v>44044</v>
          </cell>
          <cell r="I6416" t="str">
            <v>1 / 11 bancos</v>
          </cell>
        </row>
        <row r="6418">
          <cell r="A6418" t="str">
            <v>T2047</v>
          </cell>
          <cell r="C6418" t="str">
            <v>5.1.12 Retiro De Escalera De Hormigón Premoldeada Y Demolición De Pasadizo De Ascensor En Puente Peatonal</v>
          </cell>
          <cell r="D6418" t="str">
            <v>gl</v>
          </cell>
          <cell r="E6418">
            <v>4</v>
          </cell>
          <cell r="F6418" t="str">
            <v>días</v>
          </cell>
          <cell r="G6418">
            <v>668105.93583188776</v>
          </cell>
          <cell r="H6418">
            <v>44044</v>
          </cell>
          <cell r="I6418" t="str">
            <v>ITUZAINGÓ</v>
          </cell>
        </row>
        <row r="6419">
          <cell r="B6419" t="str">
            <v>I1004</v>
          </cell>
          <cell r="C6419" t="str">
            <v>Oficial</v>
          </cell>
          <cell r="D6419" t="str">
            <v>hs</v>
          </cell>
          <cell r="E6419">
            <v>64</v>
          </cell>
          <cell r="F6419">
            <v>534.76377932467528</v>
          </cell>
          <cell r="G6419">
            <v>34224.881876779218</v>
          </cell>
          <cell r="H6419">
            <v>44044</v>
          </cell>
          <cell r="I6419">
            <v>2</v>
          </cell>
        </row>
        <row r="6420">
          <cell r="B6420" t="str">
            <v>I1005</v>
          </cell>
          <cell r="C6420" t="str">
            <v>Ayudante</v>
          </cell>
          <cell r="D6420" t="str">
            <v>hs</v>
          </cell>
          <cell r="E6420">
            <v>64</v>
          </cell>
          <cell r="F6420">
            <v>468.58057475324659</v>
          </cell>
          <cell r="G6420">
            <v>29989.156784207782</v>
          </cell>
          <cell r="H6420">
            <v>44044</v>
          </cell>
          <cell r="I6420">
            <v>2</v>
          </cell>
        </row>
        <row r="6421">
          <cell r="B6421" t="str">
            <v>T1516</v>
          </cell>
          <cell r="C6421" t="str">
            <v>Demolición De Hormigón</v>
          </cell>
          <cell r="D6421" t="str">
            <v>m3</v>
          </cell>
          <cell r="E6421">
            <v>66.38</v>
          </cell>
          <cell r="F6421">
            <v>7647.760285468712</v>
          </cell>
          <cell r="G6421">
            <v>507658.32774941309</v>
          </cell>
          <cell r="H6421">
            <v>44044</v>
          </cell>
          <cell r="I6421" t="str">
            <v>Cómputo de demolición de estructuras según mail de Leandro 30/7/20 11 hs</v>
          </cell>
        </row>
        <row r="6422">
          <cell r="B6422" t="str">
            <v>I2209</v>
          </cell>
          <cell r="C6422" t="str">
            <v>Grua De 30 Toneladas (Incluye Ida Y Vuelta)</v>
          </cell>
          <cell r="D6422" t="str">
            <v>día</v>
          </cell>
          <cell r="E6422">
            <v>1</v>
          </cell>
          <cell r="F6422">
            <v>84993.900000000009</v>
          </cell>
          <cell r="G6422">
            <v>84993.900000000009</v>
          </cell>
          <cell r="H6422">
            <v>44062</v>
          </cell>
          <cell r="I6422" t="str">
            <v>Presupuesto Golisano</v>
          </cell>
        </row>
        <row r="6423">
          <cell r="B6423" t="str">
            <v>I1539</v>
          </cell>
          <cell r="C6423" t="str">
            <v>Alquiler De Martillo Demoledor</v>
          </cell>
          <cell r="D6423" t="str">
            <v>día</v>
          </cell>
          <cell r="E6423">
            <v>8</v>
          </cell>
          <cell r="F6423">
            <v>1404.9586776859505</v>
          </cell>
          <cell r="G6423">
            <v>11239.669421487604</v>
          </cell>
          <cell r="H6423">
            <v>44044</v>
          </cell>
          <cell r="I6423">
            <v>2</v>
          </cell>
        </row>
        <row r="6425">
          <cell r="A6425" t="str">
            <v>T2048</v>
          </cell>
          <cell r="C6425" t="str">
            <v>5.2.4 Relleno Con Material De Demolición (Mo)</v>
          </cell>
          <cell r="D6425" t="str">
            <v>m3</v>
          </cell>
          <cell r="G6425">
            <v>1940.5055035844152</v>
          </cell>
          <cell r="H6425">
            <v>44044</v>
          </cell>
          <cell r="I6425" t="str">
            <v>ITUZAINGÓ</v>
          </cell>
        </row>
        <row r="6426">
          <cell r="B6426" t="str">
            <v>I1004</v>
          </cell>
          <cell r="C6426" t="str">
            <v>Oficial</v>
          </cell>
          <cell r="D6426" t="str">
            <v>hs</v>
          </cell>
          <cell r="E6426">
            <v>1</v>
          </cell>
          <cell r="F6426">
            <v>534.76377932467528</v>
          </cell>
          <cell r="G6426">
            <v>534.76377932467528</v>
          </cell>
          <cell r="H6426">
            <v>44044</v>
          </cell>
        </row>
        <row r="6427">
          <cell r="B6427" t="str">
            <v>I1005</v>
          </cell>
          <cell r="C6427" t="str">
            <v>Ayudante</v>
          </cell>
          <cell r="D6427" t="str">
            <v>hs</v>
          </cell>
          <cell r="E6427">
            <v>3</v>
          </cell>
          <cell r="F6427">
            <v>468.58057475324659</v>
          </cell>
          <cell r="G6427">
            <v>1405.7417242597398</v>
          </cell>
          <cell r="H6427">
            <v>44044</v>
          </cell>
        </row>
        <row r="6429">
          <cell r="A6429" t="str">
            <v>T2049</v>
          </cell>
          <cell r="C6429" t="str">
            <v>Retiro De Escombros A Cerretilla Con Volquete Ituzaingó 1152 M3</v>
          </cell>
          <cell r="D6429" t="str">
            <v>gl</v>
          </cell>
          <cell r="G6429">
            <v>1695833.0488292794</v>
          </cell>
          <cell r="H6429">
            <v>44044</v>
          </cell>
          <cell r="I6429" t="str">
            <v>ITUZAINGÓ</v>
          </cell>
        </row>
        <row r="6430">
          <cell r="B6430" t="str">
            <v>I1402</v>
          </cell>
          <cell r="C6430" t="str">
            <v>Alquiler De Volquete</v>
          </cell>
          <cell r="D6430" t="str">
            <v>dia</v>
          </cell>
          <cell r="E6430">
            <v>230.4</v>
          </cell>
          <cell r="F6430">
            <v>2479.3388429752067</v>
          </cell>
          <cell r="G6430">
            <v>571239.6694214876</v>
          </cell>
          <cell r="H6430">
            <v>44044</v>
          </cell>
        </row>
        <row r="6431">
          <cell r="B6431" t="str">
            <v>T1506</v>
          </cell>
          <cell r="C6431" t="str">
            <v>Retiro De Escombros A Cerretilla (Sin Volquete)(Mo)</v>
          </cell>
          <cell r="D6431" t="str">
            <v>m3</v>
          </cell>
          <cell r="E6431">
            <v>1152</v>
          </cell>
          <cell r="F6431">
            <v>976.20953073593046</v>
          </cell>
          <cell r="G6431">
            <v>1124593.3794077919</v>
          </cell>
          <cell r="H6431">
            <v>44044</v>
          </cell>
        </row>
        <row r="6433">
          <cell r="A6433" t="str">
            <v>T2050</v>
          </cell>
          <cell r="C6433" t="str">
            <v xml:space="preserve">Solado Háptico Preventivo </v>
          </cell>
          <cell r="D6433" t="str">
            <v>ml</v>
          </cell>
          <cell r="G6433">
            <v>763.20566137960952</v>
          </cell>
          <cell r="H6433">
            <v>44044</v>
          </cell>
          <cell r="I6433" t="str">
            <v>11 PISOS</v>
          </cell>
        </row>
        <row r="6434">
          <cell r="B6434" t="str">
            <v>T1455</v>
          </cell>
          <cell r="C6434" t="str">
            <v>Solado Preventivo De Anden (Ancho 1,50 Mts) Por M2</v>
          </cell>
          <cell r="D6434" t="str">
            <v>m2</v>
          </cell>
          <cell r="E6434">
            <v>0.35</v>
          </cell>
          <cell r="F6434">
            <v>2180.5876039417417</v>
          </cell>
          <cell r="G6434">
            <v>763.20566137960952</v>
          </cell>
          <cell r="H6434">
            <v>44044</v>
          </cell>
        </row>
        <row r="6436">
          <cell r="A6436" t="str">
            <v>T2051</v>
          </cell>
          <cell r="C6436" t="str">
            <v>5.5.5.1.  Trámite Edesur</v>
          </cell>
          <cell r="D6436" t="str">
            <v>gl</v>
          </cell>
          <cell r="G6436">
            <v>52421.875</v>
          </cell>
          <cell r="H6436">
            <v>43990.590057870373</v>
          </cell>
          <cell r="I6436" t="str">
            <v>ITUZAINGÓ</v>
          </cell>
        </row>
        <row r="6437">
          <cell r="B6437" t="str">
            <v>I1871</v>
          </cell>
          <cell r="C6437" t="str">
            <v>Profesional (Ingeniero O Arquitecto)</v>
          </cell>
          <cell r="D6437" t="str">
            <v>hs</v>
          </cell>
          <cell r="E6437">
            <v>50</v>
          </cell>
          <cell r="F6437">
            <v>1048.4375</v>
          </cell>
          <cell r="G6437">
            <v>52421.875</v>
          </cell>
          <cell r="H6437">
            <v>43990.590057870373</v>
          </cell>
        </row>
        <row r="6439">
          <cell r="A6439" t="str">
            <v>T2052</v>
          </cell>
          <cell r="C6439" t="str">
            <v>5.5.5.2. Caja De Medidor Y Toma</v>
          </cell>
          <cell r="D6439" t="str">
            <v>gl</v>
          </cell>
          <cell r="G6439">
            <v>28721.028886264936</v>
          </cell>
          <cell r="H6439">
            <v>44044</v>
          </cell>
          <cell r="I6439" t="str">
            <v>ITUZAINGÓ</v>
          </cell>
        </row>
        <row r="6440">
          <cell r="B6440" t="str">
            <v>I1936</v>
          </cell>
          <cell r="C6440" t="str">
            <v>Oficial Electricista</v>
          </cell>
          <cell r="D6440" t="str">
            <v>hs</v>
          </cell>
          <cell r="E6440">
            <v>8</v>
          </cell>
          <cell r="F6440">
            <v>792.42979906493497</v>
          </cell>
          <cell r="G6440">
            <v>6339.4383925194797</v>
          </cell>
          <cell r="H6440">
            <v>44044</v>
          </cell>
        </row>
        <row r="6441">
          <cell r="B6441" t="str">
            <v>I1937</v>
          </cell>
          <cell r="C6441" t="str">
            <v>Ayudante Electricista</v>
          </cell>
          <cell r="D6441" t="str">
            <v>hs</v>
          </cell>
          <cell r="E6441">
            <v>8</v>
          </cell>
          <cell r="F6441">
            <v>609.15474717922052</v>
          </cell>
          <cell r="G6441">
            <v>4873.2379774337642</v>
          </cell>
          <cell r="H6441">
            <v>44044</v>
          </cell>
        </row>
        <row r="6442">
          <cell r="B6442" t="str">
            <v>I1004</v>
          </cell>
          <cell r="C6442" t="str">
            <v>Oficial</v>
          </cell>
          <cell r="D6442" t="str">
            <v>hs</v>
          </cell>
          <cell r="E6442">
            <v>4</v>
          </cell>
          <cell r="F6442">
            <v>534.76377932467528</v>
          </cell>
          <cell r="G6442">
            <v>2139.0551172987011</v>
          </cell>
          <cell r="H6442">
            <v>44044</v>
          </cell>
          <cell r="I6442" t="str">
            <v>albañilería</v>
          </cell>
        </row>
        <row r="6443">
          <cell r="B6443" t="str">
            <v>I1005</v>
          </cell>
          <cell r="C6443" t="str">
            <v>Ayudante</v>
          </cell>
          <cell r="D6443" t="str">
            <v>hs</v>
          </cell>
          <cell r="E6443">
            <v>4</v>
          </cell>
          <cell r="F6443">
            <v>468.58057475324659</v>
          </cell>
          <cell r="G6443">
            <v>1874.3222990129864</v>
          </cell>
          <cell r="H6443">
            <v>44044</v>
          </cell>
          <cell r="I6443" t="str">
            <v>albañilería</v>
          </cell>
        </row>
        <row r="6444">
          <cell r="B6444" t="str">
            <v>I2210</v>
          </cell>
          <cell r="C6444" t="str">
            <v>Caja De Medidor Trifásica</v>
          </cell>
          <cell r="D6444" t="str">
            <v>u</v>
          </cell>
          <cell r="E6444">
            <v>1</v>
          </cell>
          <cell r="F6444">
            <v>1753.7190000000001</v>
          </cell>
          <cell r="G6444">
            <v>1753.7190000000001</v>
          </cell>
          <cell r="H6444">
            <v>44044</v>
          </cell>
        </row>
        <row r="6445">
          <cell r="B6445" t="str">
            <v>I2211</v>
          </cell>
          <cell r="C6445" t="str">
            <v>Caja Toma Primaria</v>
          </cell>
          <cell r="D6445" t="str">
            <v>u</v>
          </cell>
          <cell r="E6445">
            <v>1</v>
          </cell>
          <cell r="F6445">
            <v>10720.6612</v>
          </cell>
          <cell r="G6445">
            <v>10720.6612</v>
          </cell>
          <cell r="H6445">
            <v>44044</v>
          </cell>
        </row>
        <row r="6446">
          <cell r="B6446" t="str">
            <v>I2028</v>
          </cell>
          <cell r="C6446" t="str">
            <v>Fusible Nh T00 63A</v>
          </cell>
          <cell r="D6446" t="str">
            <v>u</v>
          </cell>
          <cell r="E6446">
            <v>3</v>
          </cell>
          <cell r="F6446">
            <v>340.19830000000002</v>
          </cell>
          <cell r="G6446">
            <v>1020.5949000000001</v>
          </cell>
          <cell r="H6446">
            <v>44044</v>
          </cell>
        </row>
        <row r="6448">
          <cell r="A6448" t="str">
            <v>T2053</v>
          </cell>
          <cell r="C6448" t="str">
            <v>5.5.2.1. Tablero General De Baja Tensión (En Construcción)</v>
          </cell>
          <cell r="D6448" t="str">
            <v>gl</v>
          </cell>
          <cell r="G6448">
            <v>446362.71317721839</v>
          </cell>
          <cell r="H6448">
            <v>1</v>
          </cell>
          <cell r="I6448" t="str">
            <v>ITUZAINGÓ</v>
          </cell>
        </row>
        <row r="6449">
          <cell r="B6449" t="str">
            <v>I1936</v>
          </cell>
          <cell r="C6449" t="str">
            <v>Oficial Electricista</v>
          </cell>
          <cell r="D6449" t="str">
            <v>hs</v>
          </cell>
          <cell r="E6449">
            <v>88</v>
          </cell>
          <cell r="F6449">
            <v>792.42979906493497</v>
          </cell>
          <cell r="G6449">
            <v>69733.822317714279</v>
          </cell>
          <cell r="H6449">
            <v>44044</v>
          </cell>
          <cell r="I6449">
            <v>0.15622680895845351</v>
          </cell>
        </row>
        <row r="6450">
          <cell r="B6450" t="str">
            <v>I1693</v>
          </cell>
          <cell r="C6450" t="str">
            <v>Nsx 4X125 A Interruptor Termomagnético Schneider</v>
          </cell>
          <cell r="D6450" t="str">
            <v>u</v>
          </cell>
          <cell r="E6450">
            <v>1</v>
          </cell>
          <cell r="F6450">
            <v>21748.760300000002</v>
          </cell>
          <cell r="G6450">
            <v>21748.760300000002</v>
          </cell>
          <cell r="H6450">
            <v>44044</v>
          </cell>
          <cell r="I6450">
            <v>0.5</v>
          </cell>
        </row>
        <row r="6451">
          <cell r="B6451" t="str">
            <v>I2212</v>
          </cell>
          <cell r="C6451" t="str">
            <v>Transferencia Automatica 150A - 20Ka</v>
          </cell>
          <cell r="D6451" t="str">
            <v>u</v>
          </cell>
          <cell r="E6451">
            <v>1</v>
          </cell>
          <cell r="F6451">
            <v>152892.56198347107</v>
          </cell>
          <cell r="G6451">
            <v>152892.56198347107</v>
          </cell>
          <cell r="H6451">
            <v>1</v>
          </cell>
          <cell r="I6451">
            <v>0.5</v>
          </cell>
        </row>
        <row r="6452">
          <cell r="B6452" t="str">
            <v>I1685</v>
          </cell>
          <cell r="C6452" t="str">
            <v>Seccionador Bajo Carga 4X100A</v>
          </cell>
          <cell r="D6452" t="str">
            <v>u</v>
          </cell>
          <cell r="E6452">
            <v>2</v>
          </cell>
          <cell r="F6452">
            <v>7438.0164999999997</v>
          </cell>
          <cell r="G6452">
            <v>14876.032999999999</v>
          </cell>
          <cell r="H6452">
            <v>44044</v>
          </cell>
          <cell r="I6452">
            <v>0.5</v>
          </cell>
        </row>
        <row r="6453">
          <cell r="B6453" t="str">
            <v>I1981</v>
          </cell>
          <cell r="C6453" t="str">
            <v>Tmm 2X16A 10Ka</v>
          </cell>
          <cell r="D6453" t="str">
            <v>u</v>
          </cell>
          <cell r="E6453">
            <v>5</v>
          </cell>
          <cell r="F6453">
            <v>958.67769999999996</v>
          </cell>
          <cell r="G6453">
            <v>4793.3885</v>
          </cell>
          <cell r="H6453">
            <v>44044</v>
          </cell>
          <cell r="I6453">
            <v>0.5</v>
          </cell>
        </row>
        <row r="6454">
          <cell r="B6454" t="str">
            <v>I2213</v>
          </cell>
          <cell r="C6454" t="str">
            <v>Tmm 2X20A 10Ka</v>
          </cell>
          <cell r="D6454" t="str">
            <v>u</v>
          </cell>
          <cell r="E6454">
            <v>4</v>
          </cell>
          <cell r="F6454">
            <v>713.00829999999996</v>
          </cell>
          <cell r="G6454">
            <v>2852.0331999999999</v>
          </cell>
          <cell r="H6454">
            <v>44044</v>
          </cell>
          <cell r="I6454">
            <v>0.5</v>
          </cell>
        </row>
        <row r="6455">
          <cell r="B6455" t="str">
            <v>I2214</v>
          </cell>
          <cell r="C6455" t="str">
            <v>Tmm 4X20A 10Ka</v>
          </cell>
          <cell r="D6455" t="str">
            <v>u</v>
          </cell>
          <cell r="E6455">
            <v>6</v>
          </cell>
          <cell r="F6455">
            <v>1338.8430000000001</v>
          </cell>
          <cell r="G6455">
            <v>8033.0580000000009</v>
          </cell>
          <cell r="H6455">
            <v>44044</v>
          </cell>
          <cell r="I6455">
            <v>0.5</v>
          </cell>
        </row>
        <row r="6456">
          <cell r="B6456" t="str">
            <v>I1979</v>
          </cell>
          <cell r="C6456" t="str">
            <v>Tmm 4X32A 10Ka</v>
          </cell>
          <cell r="D6456" t="str">
            <v>u</v>
          </cell>
          <cell r="E6456">
            <v>10</v>
          </cell>
          <cell r="F6456">
            <v>2455.3140495867769</v>
          </cell>
          <cell r="G6456">
            <v>24553.14049586777</v>
          </cell>
          <cell r="H6456">
            <v>43994.612986111111</v>
          </cell>
          <cell r="I6456">
            <v>0.5</v>
          </cell>
        </row>
        <row r="6457">
          <cell r="B6457" t="str">
            <v>I1977</v>
          </cell>
          <cell r="C6457" t="str">
            <v>Tmm 4X50A 10Ka</v>
          </cell>
          <cell r="D6457" t="str">
            <v>u</v>
          </cell>
          <cell r="E6457">
            <v>1</v>
          </cell>
          <cell r="F6457">
            <v>3602.4793388429753</v>
          </cell>
          <cell r="G6457">
            <v>3602.4793388429753</v>
          </cell>
          <cell r="H6457">
            <v>43994.612870370373</v>
          </cell>
          <cell r="I6457">
            <v>0.5</v>
          </cell>
        </row>
        <row r="6458">
          <cell r="B6458" t="str">
            <v>I1279</v>
          </cell>
          <cell r="C6458" t="str">
            <v>Id 4X40A 30Ma</v>
          </cell>
          <cell r="D6458" t="str">
            <v>u</v>
          </cell>
          <cell r="E6458">
            <v>17</v>
          </cell>
          <cell r="F6458">
            <v>3790.9090999999999</v>
          </cell>
          <cell r="G6458">
            <v>64445.454699999995</v>
          </cell>
          <cell r="H6458">
            <v>44044</v>
          </cell>
          <cell r="I6458">
            <v>0.5</v>
          </cell>
        </row>
        <row r="6459">
          <cell r="B6459" t="str">
            <v>I1681</v>
          </cell>
          <cell r="C6459" t="str">
            <v>Id 2X25A 30Ma</v>
          </cell>
          <cell r="D6459" t="str">
            <v>u</v>
          </cell>
          <cell r="E6459">
            <v>9</v>
          </cell>
          <cell r="F6459">
            <v>2479.3388</v>
          </cell>
          <cell r="G6459">
            <v>22314.049200000001</v>
          </cell>
          <cell r="H6459">
            <v>44044</v>
          </cell>
          <cell r="I6459">
            <v>0.5</v>
          </cell>
        </row>
        <row r="6460">
          <cell r="B6460" t="str">
            <v>I1680</v>
          </cell>
          <cell r="C6460" t="str">
            <v>Contactor 3X16A</v>
          </cell>
          <cell r="D6460" t="str">
            <v>u</v>
          </cell>
          <cell r="E6460">
            <v>6</v>
          </cell>
          <cell r="F6460">
            <v>2242.1487999999999</v>
          </cell>
          <cell r="G6460">
            <v>13452.8928</v>
          </cell>
          <cell r="H6460">
            <v>44044</v>
          </cell>
          <cell r="I6460">
            <v>0.5</v>
          </cell>
        </row>
        <row r="6461">
          <cell r="B6461" t="str">
            <v>I2215</v>
          </cell>
          <cell r="C6461" t="str">
            <v>Barra Repartidora De 11 Salidas</v>
          </cell>
          <cell r="D6461" t="str">
            <v>u</v>
          </cell>
          <cell r="E6461">
            <v>4</v>
          </cell>
          <cell r="F6461">
            <v>1561.9834710743803</v>
          </cell>
          <cell r="G6461">
            <v>6247.9338842975212</v>
          </cell>
          <cell r="H6461">
            <v>1</v>
          </cell>
          <cell r="I6461">
            <v>0.5</v>
          </cell>
        </row>
        <row r="6462">
          <cell r="B6462" t="str">
            <v>I2216</v>
          </cell>
          <cell r="C6462" t="str">
            <v>Controlador Timer Programable De 2 Contactos</v>
          </cell>
          <cell r="D6462" t="str">
            <v>u</v>
          </cell>
          <cell r="E6462">
            <v>4</v>
          </cell>
          <cell r="F6462">
            <v>813.22314049586782</v>
          </cell>
          <cell r="G6462">
            <v>3252.8925619834713</v>
          </cell>
          <cell r="H6462">
            <v>1</v>
          </cell>
          <cell r="I6462">
            <v>0.5</v>
          </cell>
        </row>
        <row r="6463">
          <cell r="B6463" t="str">
            <v>I2217</v>
          </cell>
          <cell r="C6463" t="str">
            <v>Gabinete  Metálico Ip55 - 1200X750X300</v>
          </cell>
          <cell r="D6463" t="str">
            <v>u</v>
          </cell>
          <cell r="E6463">
            <v>1</v>
          </cell>
          <cell r="F6463">
            <v>24101.010000000002</v>
          </cell>
          <cell r="G6463">
            <v>24101.010000000002</v>
          </cell>
          <cell r="H6463">
            <v>44026</v>
          </cell>
          <cell r="I6463">
            <v>2</v>
          </cell>
        </row>
        <row r="6464">
          <cell r="B6464" t="str">
            <v>I1989</v>
          </cell>
          <cell r="C6464" t="str">
            <v>Bornes P/Riel Din 4Mm + Riel Din (Adif)</v>
          </cell>
          <cell r="D6464" t="str">
            <v>u</v>
          </cell>
          <cell r="E6464">
            <v>95</v>
          </cell>
          <cell r="F6464">
            <v>51.773600000000002</v>
          </cell>
          <cell r="G6464">
            <v>4918.4920000000002</v>
          </cell>
          <cell r="H6464">
            <v>44044</v>
          </cell>
          <cell r="I6464">
            <v>0.5</v>
          </cell>
        </row>
        <row r="6465">
          <cell r="B6465" t="str">
            <v>I1990</v>
          </cell>
          <cell r="C6465" t="str">
            <v>Tabaquera C/Fusible 3A (Adif)</v>
          </cell>
          <cell r="D6465" t="str">
            <v>u</v>
          </cell>
          <cell r="E6465">
            <v>3</v>
          </cell>
          <cell r="F6465">
            <v>462.56200000000001</v>
          </cell>
          <cell r="G6465">
            <v>1387.6860000000001</v>
          </cell>
          <cell r="H6465">
            <v>44044</v>
          </cell>
          <cell r="I6465">
            <v>0.5</v>
          </cell>
        </row>
        <row r="6466">
          <cell r="B6466" t="str">
            <v>I1286</v>
          </cell>
          <cell r="C6466" t="str">
            <v>Indicador Luminoso</v>
          </cell>
          <cell r="D6466" t="str">
            <v>u</v>
          </cell>
          <cell r="E6466">
            <v>3</v>
          </cell>
          <cell r="F6466">
            <v>329.75209999999998</v>
          </cell>
          <cell r="G6466">
            <v>989.25630000000001</v>
          </cell>
          <cell r="H6466">
            <v>44044</v>
          </cell>
          <cell r="I6466">
            <v>0.5</v>
          </cell>
        </row>
        <row r="6467">
          <cell r="B6467" t="str">
            <v>I1992</v>
          </cell>
          <cell r="C6467" t="str">
            <v>Multímetro Digital C/Panel De 4"</v>
          </cell>
          <cell r="D6467" t="str">
            <v>u</v>
          </cell>
          <cell r="E6467">
            <v>1</v>
          </cell>
          <cell r="F6467">
            <v>2167.7685950413224</v>
          </cell>
          <cell r="G6467">
            <v>2167.7685950413224</v>
          </cell>
          <cell r="H6467">
            <v>43994.613680555558</v>
          </cell>
          <cell r="I6467">
            <v>0.5</v>
          </cell>
        </row>
        <row r="6469">
          <cell r="A6469" t="str">
            <v>T2054</v>
          </cell>
          <cell r="C6469" t="str">
            <v>5.5.2.2. Tablero Seccional Sheter (En Construcción)</v>
          </cell>
          <cell r="D6469" t="str">
            <v>gl</v>
          </cell>
          <cell r="G6469">
            <v>305113.07383814582</v>
          </cell>
          <cell r="H6469">
            <v>1</v>
          </cell>
          <cell r="I6469" t="str">
            <v>ITUZAINGÓ</v>
          </cell>
        </row>
        <row r="6470">
          <cell r="B6470" t="str">
            <v>I1936</v>
          </cell>
          <cell r="C6470" t="str">
            <v>Oficial Electricista</v>
          </cell>
          <cell r="D6470" t="str">
            <v>hs</v>
          </cell>
          <cell r="E6470">
            <v>43.7</v>
          </cell>
          <cell r="F6470">
            <v>792.42979906493497</v>
          </cell>
          <cell r="G6470">
            <v>34629.182219137663</v>
          </cell>
          <cell r="H6470">
            <v>44044</v>
          </cell>
          <cell r="I6470">
            <v>0.11349622546003224</v>
          </cell>
        </row>
        <row r="6471">
          <cell r="B6471" t="str">
            <v>I2212</v>
          </cell>
          <cell r="C6471" t="str">
            <v>Transferencia Automatica 150A - 20Ka</v>
          </cell>
          <cell r="D6471" t="str">
            <v>u</v>
          </cell>
          <cell r="E6471">
            <v>1</v>
          </cell>
          <cell r="F6471">
            <v>152892.56198347107</v>
          </cell>
          <cell r="G6471">
            <v>152892.56198347107</v>
          </cell>
          <cell r="H6471">
            <v>1</v>
          </cell>
          <cell r="I6471">
            <v>0.5</v>
          </cell>
        </row>
        <row r="6472">
          <cell r="B6472" t="str">
            <v>I1685</v>
          </cell>
          <cell r="C6472" t="str">
            <v>Seccionador Bajo Carga 4X100A</v>
          </cell>
          <cell r="D6472" t="str">
            <v>u</v>
          </cell>
          <cell r="E6472">
            <v>2</v>
          </cell>
          <cell r="F6472">
            <v>7438.0164999999997</v>
          </cell>
          <cell r="G6472">
            <v>14876.032999999999</v>
          </cell>
          <cell r="H6472">
            <v>44044</v>
          </cell>
          <cell r="I6472">
            <v>0.5</v>
          </cell>
        </row>
        <row r="6473">
          <cell r="B6473" t="str">
            <v>I2182</v>
          </cell>
          <cell r="C6473" t="str">
            <v>Tmm 4X16A 10Ka</v>
          </cell>
          <cell r="D6473" t="str">
            <v>u</v>
          </cell>
          <cell r="E6473">
            <v>5</v>
          </cell>
          <cell r="F6473">
            <v>3917.3553999999999</v>
          </cell>
          <cell r="G6473">
            <v>19586.776999999998</v>
          </cell>
          <cell r="H6473">
            <v>44044</v>
          </cell>
          <cell r="I6473">
            <v>0.5</v>
          </cell>
        </row>
        <row r="6474">
          <cell r="B6474" t="str">
            <v>I1981</v>
          </cell>
          <cell r="C6474" t="str">
            <v>Tmm 2X16A 10Ka</v>
          </cell>
          <cell r="D6474" t="str">
            <v>u</v>
          </cell>
          <cell r="E6474">
            <v>5</v>
          </cell>
          <cell r="F6474">
            <v>958.67769999999996</v>
          </cell>
          <cell r="G6474">
            <v>4793.3885</v>
          </cell>
          <cell r="H6474">
            <v>44044</v>
          </cell>
          <cell r="I6474">
            <v>0.5</v>
          </cell>
        </row>
        <row r="6475">
          <cell r="B6475" t="str">
            <v>I1279</v>
          </cell>
          <cell r="C6475" t="str">
            <v>Id 4X40A 30Ma</v>
          </cell>
          <cell r="D6475" t="str">
            <v>u</v>
          </cell>
          <cell r="E6475">
            <v>4</v>
          </cell>
          <cell r="F6475">
            <v>3790.9090999999999</v>
          </cell>
          <cell r="G6475">
            <v>15163.636399999999</v>
          </cell>
          <cell r="H6475">
            <v>44044</v>
          </cell>
          <cell r="I6475">
            <v>0.5</v>
          </cell>
        </row>
        <row r="6476">
          <cell r="B6476" t="str">
            <v>I1681</v>
          </cell>
          <cell r="C6476" t="str">
            <v>Id 2X25A 30Ma</v>
          </cell>
          <cell r="D6476" t="str">
            <v>u</v>
          </cell>
          <cell r="E6476">
            <v>5</v>
          </cell>
          <cell r="F6476">
            <v>2479.3388</v>
          </cell>
          <cell r="G6476">
            <v>12396.694</v>
          </cell>
          <cell r="H6476">
            <v>44044</v>
          </cell>
          <cell r="I6476">
            <v>0.5</v>
          </cell>
        </row>
        <row r="6477">
          <cell r="B6477" t="str">
            <v>I2215</v>
          </cell>
          <cell r="C6477" t="str">
            <v>Barra Repartidora De 11 Salidas</v>
          </cell>
          <cell r="D6477" t="str">
            <v>u</v>
          </cell>
          <cell r="E6477">
            <v>2</v>
          </cell>
          <cell r="F6477">
            <v>1561.9834710743803</v>
          </cell>
          <cell r="G6477">
            <v>3123.9669421487606</v>
          </cell>
          <cell r="H6477">
            <v>1</v>
          </cell>
          <cell r="I6477">
            <v>0.5</v>
          </cell>
        </row>
        <row r="6478">
          <cell r="B6478" t="str">
            <v>I1987</v>
          </cell>
          <cell r="C6478" t="str">
            <v>Controlador Timer Programable De 4 Contactos</v>
          </cell>
          <cell r="D6478" t="str">
            <v>u</v>
          </cell>
          <cell r="E6478">
            <v>4</v>
          </cell>
          <cell r="F6478">
            <v>7373.9000000000005</v>
          </cell>
          <cell r="G6478">
            <v>29495.600000000002</v>
          </cell>
          <cell r="H6478">
            <v>43994.436828703707</v>
          </cell>
          <cell r="I6478">
            <v>0.5</v>
          </cell>
        </row>
        <row r="6479">
          <cell r="B6479" t="str">
            <v>I2004</v>
          </cell>
          <cell r="C6479" t="str">
            <v>Gabinete  Metálico Ip55 - 600X750X300</v>
          </cell>
          <cell r="D6479" t="str">
            <v>u</v>
          </cell>
          <cell r="E6479">
            <v>1</v>
          </cell>
          <cell r="F6479">
            <v>11021.843000000001</v>
          </cell>
          <cell r="G6479">
            <v>11021.843000000001</v>
          </cell>
          <cell r="H6479">
            <v>44044</v>
          </cell>
          <cell r="I6479">
            <v>1.2</v>
          </cell>
        </row>
        <row r="6480">
          <cell r="B6480" t="str">
            <v>I1989</v>
          </cell>
          <cell r="C6480" t="str">
            <v>Bornes P/Riel Din 4Mm + Riel Din (Adif)</v>
          </cell>
          <cell r="D6480" t="str">
            <v>u</v>
          </cell>
          <cell r="E6480">
            <v>50</v>
          </cell>
          <cell r="F6480">
            <v>51.773600000000002</v>
          </cell>
          <cell r="G6480">
            <v>2588.6800000000003</v>
          </cell>
          <cell r="H6480">
            <v>44044</v>
          </cell>
          <cell r="I6480">
            <v>0.5</v>
          </cell>
        </row>
        <row r="6481">
          <cell r="B6481" t="str">
            <v>I1990</v>
          </cell>
          <cell r="C6481" t="str">
            <v>Tabaquera C/Fusible 3A (Adif)</v>
          </cell>
          <cell r="D6481" t="str">
            <v>u</v>
          </cell>
          <cell r="E6481">
            <v>3</v>
          </cell>
          <cell r="F6481">
            <v>462.56200000000001</v>
          </cell>
          <cell r="G6481">
            <v>1387.6860000000001</v>
          </cell>
          <cell r="H6481">
            <v>44044</v>
          </cell>
          <cell r="I6481">
            <v>0.5</v>
          </cell>
        </row>
        <row r="6482">
          <cell r="B6482" t="str">
            <v>I1991</v>
          </cell>
          <cell r="C6482" t="str">
            <v>Indicador Luminoso Rojo</v>
          </cell>
          <cell r="D6482" t="str">
            <v>u</v>
          </cell>
          <cell r="E6482">
            <v>3</v>
          </cell>
          <cell r="F6482">
            <v>329.75206611570246</v>
          </cell>
          <cell r="G6482">
            <v>989.25619834710733</v>
          </cell>
          <cell r="H6482">
            <v>44044</v>
          </cell>
          <cell r="I6482">
            <v>0.5</v>
          </cell>
        </row>
        <row r="6483">
          <cell r="B6483" t="str">
            <v>I1992</v>
          </cell>
          <cell r="C6483" t="str">
            <v>Multímetro Digital C/Panel De 4"</v>
          </cell>
          <cell r="D6483" t="str">
            <v>u</v>
          </cell>
          <cell r="E6483">
            <v>1</v>
          </cell>
          <cell r="F6483">
            <v>2167.7685950413224</v>
          </cell>
          <cell r="G6483">
            <v>2167.7685950413224</v>
          </cell>
          <cell r="H6483">
            <v>43994.613680555558</v>
          </cell>
          <cell r="I6483">
            <v>0.5</v>
          </cell>
        </row>
        <row r="6485">
          <cell r="A6485" t="str">
            <v>T2055</v>
          </cell>
          <cell r="C6485" t="str">
            <v>5.5.2.3. Tablero Seccional Boleteria Principal</v>
          </cell>
          <cell r="D6485" t="str">
            <v>gl</v>
          </cell>
          <cell r="G6485">
            <v>77672.614635813443</v>
          </cell>
          <cell r="H6485">
            <v>43994.613738425927</v>
          </cell>
          <cell r="I6485" t="str">
            <v>ITUZAINGÓ</v>
          </cell>
        </row>
        <row r="6486">
          <cell r="B6486" t="str">
            <v>I1936</v>
          </cell>
          <cell r="C6486" t="str">
            <v>Oficial Electricista</v>
          </cell>
          <cell r="D6486" t="str">
            <v>hs</v>
          </cell>
          <cell r="E6486">
            <v>35.5</v>
          </cell>
          <cell r="F6486">
            <v>792.42979906493497</v>
          </cell>
          <cell r="G6486">
            <v>28131.25786680519</v>
          </cell>
          <cell r="H6486">
            <v>44044</v>
          </cell>
          <cell r="I6486">
            <v>0.36217730018109079</v>
          </cell>
        </row>
        <row r="6487">
          <cell r="B6487" t="str">
            <v>I1993</v>
          </cell>
          <cell r="C6487" t="str">
            <v>Seccionador Bajo Carga 4X40A</v>
          </cell>
          <cell r="D6487" t="str">
            <v>u</v>
          </cell>
          <cell r="E6487">
            <v>1</v>
          </cell>
          <cell r="F6487">
            <v>5232.2314049586776</v>
          </cell>
          <cell r="G6487">
            <v>5232.2314049586776</v>
          </cell>
          <cell r="H6487">
            <v>43994.613738425927</v>
          </cell>
          <cell r="I6487">
            <v>0.5</v>
          </cell>
        </row>
        <row r="6488">
          <cell r="B6488" t="str">
            <v>I1687</v>
          </cell>
          <cell r="C6488" t="str">
            <v>Tmm 2X16A 3Ka</v>
          </cell>
          <cell r="D6488" t="str">
            <v>u</v>
          </cell>
          <cell r="E6488">
            <v>6</v>
          </cell>
          <cell r="F6488">
            <v>713.00829999999996</v>
          </cell>
          <cell r="G6488">
            <v>4278.0497999999998</v>
          </cell>
          <cell r="H6488">
            <v>44044</v>
          </cell>
          <cell r="I6488">
            <v>0.5</v>
          </cell>
        </row>
        <row r="6489">
          <cell r="B6489" t="str">
            <v>I1996</v>
          </cell>
          <cell r="C6489" t="str">
            <v>Id 2X25A 30Ma Si</v>
          </cell>
          <cell r="D6489" t="str">
            <v>u</v>
          </cell>
          <cell r="E6489">
            <v>6</v>
          </cell>
          <cell r="F6489">
            <v>4958.6776859504134</v>
          </cell>
          <cell r="G6489">
            <v>29752.066115702481</v>
          </cell>
          <cell r="H6489">
            <v>44044</v>
          </cell>
          <cell r="I6489">
            <v>0.5</v>
          </cell>
        </row>
        <row r="6490">
          <cell r="B6490" t="str">
            <v>I1997</v>
          </cell>
          <cell r="C6490" t="str">
            <v>Gabinete  Metálico Ip55 - 450X450X300</v>
          </cell>
          <cell r="D6490" t="str">
            <v>u</v>
          </cell>
          <cell r="E6490">
            <v>1</v>
          </cell>
          <cell r="F6490">
            <v>5422.7272499999999</v>
          </cell>
          <cell r="G6490">
            <v>5422.7272499999999</v>
          </cell>
          <cell r="H6490">
            <v>44062</v>
          </cell>
          <cell r="I6490">
            <v>1</v>
          </cell>
        </row>
        <row r="6491">
          <cell r="B6491" t="str">
            <v>I1998</v>
          </cell>
          <cell r="C6491" t="str">
            <v>Bornes P/Riel Din 2.5Mm + Riel Din (Adif)</v>
          </cell>
          <cell r="D6491" t="str">
            <v>u</v>
          </cell>
          <cell r="E6491">
            <v>50</v>
          </cell>
          <cell r="F6491">
            <v>49.586799999999997</v>
          </cell>
          <cell r="G6491">
            <v>2479.3399999999997</v>
          </cell>
          <cell r="H6491">
            <v>44044</v>
          </cell>
          <cell r="I6491">
            <v>0.5</v>
          </cell>
        </row>
        <row r="6492">
          <cell r="B6492" t="str">
            <v>I1990</v>
          </cell>
          <cell r="C6492" t="str">
            <v>Tabaquera C/Fusible 3A (Adif)</v>
          </cell>
          <cell r="D6492" t="str">
            <v>u</v>
          </cell>
          <cell r="E6492">
            <v>3</v>
          </cell>
          <cell r="F6492">
            <v>462.56200000000001</v>
          </cell>
          <cell r="G6492">
            <v>1387.6860000000001</v>
          </cell>
          <cell r="H6492">
            <v>44044</v>
          </cell>
          <cell r="I6492">
            <v>0.5</v>
          </cell>
        </row>
        <row r="6493">
          <cell r="B6493" t="str">
            <v>I1991</v>
          </cell>
          <cell r="C6493" t="str">
            <v>Indicador Luminoso Rojo</v>
          </cell>
          <cell r="D6493" t="str">
            <v>u</v>
          </cell>
          <cell r="E6493">
            <v>3</v>
          </cell>
          <cell r="F6493">
            <v>329.75206611570246</v>
          </cell>
          <cell r="G6493">
            <v>989.25619834710733</v>
          </cell>
          <cell r="H6493">
            <v>44044</v>
          </cell>
          <cell r="I6493">
            <v>0.5</v>
          </cell>
        </row>
        <row r="6495">
          <cell r="A6495" t="str">
            <v>T2056</v>
          </cell>
          <cell r="C6495" t="str">
            <v>5.5.2.4. Tablero Seccional Evasión Y Limpieza</v>
          </cell>
          <cell r="D6495" t="str">
            <v>gl</v>
          </cell>
          <cell r="G6495">
            <v>62796.58132011097</v>
          </cell>
          <cell r="H6495">
            <v>43994.613738425927</v>
          </cell>
          <cell r="I6495" t="str">
            <v>ITUZAINGÓ</v>
          </cell>
        </row>
        <row r="6496">
          <cell r="B6496" t="str">
            <v>I1936</v>
          </cell>
          <cell r="C6496" t="str">
            <v>Oficial Electricista</v>
          </cell>
          <cell r="D6496" t="str">
            <v>hs</v>
          </cell>
          <cell r="E6496">
            <v>35.5</v>
          </cell>
          <cell r="F6496">
            <v>792.42979906493497</v>
          </cell>
          <cell r="G6496">
            <v>28131.25786680519</v>
          </cell>
          <cell r="H6496">
            <v>44044</v>
          </cell>
          <cell r="I6496">
            <v>0.44797435267062846</v>
          </cell>
        </row>
        <row r="6497">
          <cell r="B6497" t="str">
            <v>I1993</v>
          </cell>
          <cell r="C6497" t="str">
            <v>Seccionador Bajo Carga 4X40A</v>
          </cell>
          <cell r="D6497" t="str">
            <v>u</v>
          </cell>
          <cell r="E6497">
            <v>1</v>
          </cell>
          <cell r="F6497">
            <v>5232.2314049586776</v>
          </cell>
          <cell r="G6497">
            <v>5232.2314049586776</v>
          </cell>
          <cell r="H6497">
            <v>43994.613738425927</v>
          </cell>
          <cell r="I6497">
            <v>0.5</v>
          </cell>
        </row>
        <row r="6498">
          <cell r="B6498" t="str">
            <v>I1687</v>
          </cell>
          <cell r="C6498" t="str">
            <v>Tmm 2X16A 3Ka</v>
          </cell>
          <cell r="D6498" t="str">
            <v>u</v>
          </cell>
          <cell r="E6498">
            <v>6</v>
          </cell>
          <cell r="F6498">
            <v>713.00829999999996</v>
          </cell>
          <cell r="G6498">
            <v>4278.0497999999998</v>
          </cell>
          <cell r="H6498">
            <v>44044</v>
          </cell>
          <cell r="I6498">
            <v>0.5</v>
          </cell>
        </row>
        <row r="6499">
          <cell r="B6499" t="str">
            <v>I1995</v>
          </cell>
          <cell r="C6499" t="str">
            <v>Id 2X25A 30Ma</v>
          </cell>
          <cell r="D6499" t="str">
            <v>u</v>
          </cell>
          <cell r="E6499">
            <v>6</v>
          </cell>
          <cell r="F6499">
            <v>2479.3388</v>
          </cell>
          <cell r="G6499">
            <v>14876.032800000001</v>
          </cell>
          <cell r="H6499">
            <v>44044</v>
          </cell>
          <cell r="I6499">
            <v>0.5</v>
          </cell>
        </row>
        <row r="6500">
          <cell r="B6500" t="str">
            <v>I1997</v>
          </cell>
          <cell r="C6500" t="str">
            <v>Gabinete  Metálico Ip55 - 450X450X300</v>
          </cell>
          <cell r="D6500" t="str">
            <v>u</v>
          </cell>
          <cell r="E6500">
            <v>1</v>
          </cell>
          <cell r="F6500">
            <v>5422.7272499999999</v>
          </cell>
          <cell r="G6500">
            <v>5422.7272499999999</v>
          </cell>
          <cell r="H6500">
            <v>44062</v>
          </cell>
          <cell r="I6500">
            <v>1</v>
          </cell>
        </row>
        <row r="6501">
          <cell r="B6501" t="str">
            <v>I1998</v>
          </cell>
          <cell r="C6501" t="str">
            <v>Bornes P/Riel Din 2.5Mm + Riel Din (Adif)</v>
          </cell>
          <cell r="D6501" t="str">
            <v>u</v>
          </cell>
          <cell r="E6501">
            <v>50</v>
          </cell>
          <cell r="F6501">
            <v>49.586799999999997</v>
          </cell>
          <cell r="G6501">
            <v>2479.3399999999997</v>
          </cell>
          <cell r="H6501">
            <v>44044</v>
          </cell>
          <cell r="I6501">
            <v>0.5</v>
          </cell>
        </row>
        <row r="6502">
          <cell r="B6502" t="str">
            <v>I1990</v>
          </cell>
          <cell r="C6502" t="str">
            <v>Tabaquera C/Fusible 3A (Adif)</v>
          </cell>
          <cell r="D6502" t="str">
            <v>u</v>
          </cell>
          <cell r="E6502">
            <v>3</v>
          </cell>
          <cell r="F6502">
            <v>462.56200000000001</v>
          </cell>
          <cell r="G6502">
            <v>1387.6860000000001</v>
          </cell>
          <cell r="H6502">
            <v>44044</v>
          </cell>
          <cell r="I6502">
            <v>0.5</v>
          </cell>
        </row>
        <row r="6503">
          <cell r="B6503" t="str">
            <v>I1991</v>
          </cell>
          <cell r="C6503" t="str">
            <v>Indicador Luminoso Rojo</v>
          </cell>
          <cell r="D6503" t="str">
            <v>u</v>
          </cell>
          <cell r="E6503">
            <v>3</v>
          </cell>
          <cell r="F6503">
            <v>329.75206611570246</v>
          </cell>
          <cell r="G6503">
            <v>989.25619834710733</v>
          </cell>
          <cell r="H6503">
            <v>44044</v>
          </cell>
          <cell r="I6503">
            <v>0.5</v>
          </cell>
        </row>
        <row r="6505">
          <cell r="A6505" t="str">
            <v>T2057</v>
          </cell>
          <cell r="C6505" t="str">
            <v>5.5.2.5. Tablero Seccional De Bombas</v>
          </cell>
          <cell r="D6505" t="str">
            <v>gl</v>
          </cell>
          <cell r="G6505">
            <v>62796.58132011097</v>
          </cell>
          <cell r="H6505">
            <v>43994.613738425927</v>
          </cell>
          <cell r="I6505" t="str">
            <v>ITUZAINGÓ</v>
          </cell>
        </row>
        <row r="6506">
          <cell r="B6506" t="str">
            <v>I1936</v>
          </cell>
          <cell r="C6506" t="str">
            <v>Oficial Electricista</v>
          </cell>
          <cell r="D6506" t="str">
            <v>hs</v>
          </cell>
          <cell r="E6506">
            <v>35.5</v>
          </cell>
          <cell r="F6506">
            <v>792.42979906493497</v>
          </cell>
          <cell r="G6506">
            <v>28131.25786680519</v>
          </cell>
          <cell r="H6506">
            <v>44044</v>
          </cell>
          <cell r="I6506">
            <v>0.44797435267062846</v>
          </cell>
        </row>
        <row r="6507">
          <cell r="B6507" t="str">
            <v>I1993</v>
          </cell>
          <cell r="C6507" t="str">
            <v>Seccionador Bajo Carga 4X40A</v>
          </cell>
          <cell r="D6507" t="str">
            <v>u</v>
          </cell>
          <cell r="E6507">
            <v>1</v>
          </cell>
          <cell r="F6507">
            <v>5232.2314049586776</v>
          </cell>
          <cell r="G6507">
            <v>5232.2314049586776</v>
          </cell>
          <cell r="H6507">
            <v>43994.613738425927</v>
          </cell>
          <cell r="I6507">
            <v>0.5</v>
          </cell>
        </row>
        <row r="6508">
          <cell r="B6508" t="str">
            <v>I1687</v>
          </cell>
          <cell r="C6508" t="str">
            <v>Tmm 2X16A 3Ka</v>
          </cell>
          <cell r="D6508" t="str">
            <v>u</v>
          </cell>
          <cell r="E6508">
            <v>6</v>
          </cell>
          <cell r="F6508">
            <v>713.00829999999996</v>
          </cell>
          <cell r="G6508">
            <v>4278.0497999999998</v>
          </cell>
          <cell r="H6508">
            <v>44044</v>
          </cell>
          <cell r="I6508">
            <v>0.5</v>
          </cell>
        </row>
        <row r="6509">
          <cell r="B6509" t="str">
            <v>I1995</v>
          </cell>
          <cell r="C6509" t="str">
            <v>Id 2X25A 30Ma</v>
          </cell>
          <cell r="D6509" t="str">
            <v>u</v>
          </cell>
          <cell r="E6509">
            <v>6</v>
          </cell>
          <cell r="F6509">
            <v>2479.3388</v>
          </cell>
          <cell r="G6509">
            <v>14876.032800000001</v>
          </cell>
          <cell r="H6509">
            <v>44044</v>
          </cell>
          <cell r="I6509">
            <v>0.5</v>
          </cell>
        </row>
        <row r="6510">
          <cell r="B6510" t="str">
            <v>I1997</v>
          </cell>
          <cell r="C6510" t="str">
            <v>Gabinete  Metálico Ip55 - 450X450X300</v>
          </cell>
          <cell r="D6510" t="str">
            <v>u</v>
          </cell>
          <cell r="E6510">
            <v>1</v>
          </cell>
          <cell r="F6510">
            <v>5422.7272499999999</v>
          </cell>
          <cell r="G6510">
            <v>5422.7272499999999</v>
          </cell>
          <cell r="H6510">
            <v>44062</v>
          </cell>
          <cell r="I6510">
            <v>1</v>
          </cell>
        </row>
        <row r="6511">
          <cell r="B6511" t="str">
            <v>I1998</v>
          </cell>
          <cell r="C6511" t="str">
            <v>Bornes P/Riel Din 2.5Mm + Riel Din (Adif)</v>
          </cell>
          <cell r="D6511" t="str">
            <v>u</v>
          </cell>
          <cell r="E6511">
            <v>50</v>
          </cell>
          <cell r="F6511">
            <v>49.586799999999997</v>
          </cell>
          <cell r="G6511">
            <v>2479.3399999999997</v>
          </cell>
          <cell r="H6511">
            <v>44044</v>
          </cell>
          <cell r="I6511">
            <v>0.5</v>
          </cell>
        </row>
        <row r="6512">
          <cell r="B6512" t="str">
            <v>I1990</v>
          </cell>
          <cell r="C6512" t="str">
            <v>Tabaquera C/Fusible 3A (Adif)</v>
          </cell>
          <cell r="D6512" t="str">
            <v>u</v>
          </cell>
          <cell r="E6512">
            <v>3</v>
          </cell>
          <cell r="F6512">
            <v>462.56200000000001</v>
          </cell>
          <cell r="G6512">
            <v>1387.6860000000001</v>
          </cell>
          <cell r="H6512">
            <v>44044</v>
          </cell>
          <cell r="I6512">
            <v>0.5</v>
          </cell>
        </row>
        <row r="6513">
          <cell r="B6513" t="str">
            <v>I1991</v>
          </cell>
          <cell r="C6513" t="str">
            <v>Indicador Luminoso Rojo</v>
          </cell>
          <cell r="D6513" t="str">
            <v>u</v>
          </cell>
          <cell r="E6513">
            <v>3</v>
          </cell>
          <cell r="F6513">
            <v>329.75206611570246</v>
          </cell>
          <cell r="G6513">
            <v>989.25619834710733</v>
          </cell>
          <cell r="H6513">
            <v>44044</v>
          </cell>
          <cell r="I6513">
            <v>0.5</v>
          </cell>
        </row>
        <row r="6515">
          <cell r="A6515" t="str">
            <v>T2058</v>
          </cell>
          <cell r="C6515" t="str">
            <v>5.5.2.6. Tablero Seccional Jefe De Estación</v>
          </cell>
          <cell r="D6515" t="str">
            <v>gl</v>
          </cell>
          <cell r="G6515">
            <v>62796.58132011097</v>
          </cell>
          <cell r="H6515">
            <v>43994.613738425927</v>
          </cell>
          <cell r="I6515" t="str">
            <v>ITUZAINGÓ</v>
          </cell>
        </row>
        <row r="6516">
          <cell r="B6516" t="str">
            <v>I1936</v>
          </cell>
          <cell r="C6516" t="str">
            <v>Oficial Electricista</v>
          </cell>
          <cell r="D6516" t="str">
            <v>hs</v>
          </cell>
          <cell r="E6516">
            <v>35.5</v>
          </cell>
          <cell r="F6516">
            <v>792.42979906493497</v>
          </cell>
          <cell r="G6516">
            <v>28131.25786680519</v>
          </cell>
          <cell r="H6516">
            <v>44044</v>
          </cell>
          <cell r="I6516">
            <v>0.44797435267062846</v>
          </cell>
        </row>
        <row r="6517">
          <cell r="B6517" t="str">
            <v>I1993</v>
          </cell>
          <cell r="C6517" t="str">
            <v>Seccionador Bajo Carga 4X40A</v>
          </cell>
          <cell r="D6517" t="str">
            <v>u</v>
          </cell>
          <cell r="E6517">
            <v>1</v>
          </cell>
          <cell r="F6517">
            <v>5232.2314049586776</v>
          </cell>
          <cell r="G6517">
            <v>5232.2314049586776</v>
          </cell>
          <cell r="H6517">
            <v>43994.613738425927</v>
          </cell>
          <cell r="I6517">
            <v>0.5</v>
          </cell>
        </row>
        <row r="6518">
          <cell r="B6518" t="str">
            <v>I1687</v>
          </cell>
          <cell r="C6518" t="str">
            <v>Tmm 2X16A 3Ka</v>
          </cell>
          <cell r="D6518" t="str">
            <v>u</v>
          </cell>
          <cell r="E6518">
            <v>6</v>
          </cell>
          <cell r="F6518">
            <v>713.00829999999996</v>
          </cell>
          <cell r="G6518">
            <v>4278.0497999999998</v>
          </cell>
          <cell r="H6518">
            <v>44044</v>
          </cell>
          <cell r="I6518">
            <v>0.5</v>
          </cell>
        </row>
        <row r="6519">
          <cell r="B6519" t="str">
            <v>I1995</v>
          </cell>
          <cell r="C6519" t="str">
            <v>Id 2X25A 30Ma</v>
          </cell>
          <cell r="D6519" t="str">
            <v>u</v>
          </cell>
          <cell r="E6519">
            <v>6</v>
          </cell>
          <cell r="F6519">
            <v>2479.3388</v>
          </cell>
          <cell r="G6519">
            <v>14876.032800000001</v>
          </cell>
          <cell r="H6519">
            <v>44044</v>
          </cell>
          <cell r="I6519">
            <v>0.5</v>
          </cell>
        </row>
        <row r="6520">
          <cell r="B6520" t="str">
            <v>I1997</v>
          </cell>
          <cell r="C6520" t="str">
            <v>Gabinete  Metálico Ip55 - 450X450X300</v>
          </cell>
          <cell r="D6520" t="str">
            <v>u</v>
          </cell>
          <cell r="E6520">
            <v>1</v>
          </cell>
          <cell r="F6520">
            <v>5422.7272499999999</v>
          </cell>
          <cell r="G6520">
            <v>5422.7272499999999</v>
          </cell>
          <cell r="H6520">
            <v>44062</v>
          </cell>
          <cell r="I6520">
            <v>1</v>
          </cell>
        </row>
        <row r="6521">
          <cell r="B6521" t="str">
            <v>I1998</v>
          </cell>
          <cell r="C6521" t="str">
            <v>Bornes P/Riel Din 2.5Mm + Riel Din (Adif)</v>
          </cell>
          <cell r="D6521" t="str">
            <v>u</v>
          </cell>
          <cell r="E6521">
            <v>50</v>
          </cell>
          <cell r="F6521">
            <v>49.586799999999997</v>
          </cell>
          <cell r="G6521">
            <v>2479.3399999999997</v>
          </cell>
          <cell r="H6521">
            <v>44044</v>
          </cell>
          <cell r="I6521">
            <v>0.5</v>
          </cell>
        </row>
        <row r="6522">
          <cell r="B6522" t="str">
            <v>I1990</v>
          </cell>
          <cell r="C6522" t="str">
            <v>Tabaquera C/Fusible 3A (Adif)</v>
          </cell>
          <cell r="D6522" t="str">
            <v>u</v>
          </cell>
          <cell r="E6522">
            <v>3</v>
          </cell>
          <cell r="F6522">
            <v>462.56200000000001</v>
          </cell>
          <cell r="G6522">
            <v>1387.6860000000001</v>
          </cell>
          <cell r="H6522">
            <v>44044</v>
          </cell>
          <cell r="I6522">
            <v>0.5</v>
          </cell>
        </row>
        <row r="6523">
          <cell r="B6523" t="str">
            <v>I1991</v>
          </cell>
          <cell r="C6523" t="str">
            <v>Indicador Luminoso Rojo</v>
          </cell>
          <cell r="D6523" t="str">
            <v>u</v>
          </cell>
          <cell r="E6523">
            <v>3</v>
          </cell>
          <cell r="F6523">
            <v>329.75206611570246</v>
          </cell>
          <cell r="G6523">
            <v>989.25619834710733</v>
          </cell>
          <cell r="H6523">
            <v>44044</v>
          </cell>
          <cell r="I6523">
            <v>0.5</v>
          </cell>
        </row>
        <row r="6525">
          <cell r="A6525" t="str">
            <v>T2059</v>
          </cell>
          <cell r="C6525" t="str">
            <v>5.5.2.7. Tablero Seccional Gendarmería</v>
          </cell>
          <cell r="D6525" t="str">
            <v>gl</v>
          </cell>
          <cell r="G6525">
            <v>62796.58132011097</v>
          </cell>
          <cell r="H6525">
            <v>43994.613738425927</v>
          </cell>
          <cell r="I6525" t="str">
            <v>ITUZAINGÓ</v>
          </cell>
        </row>
        <row r="6526">
          <cell r="B6526" t="str">
            <v>I1936</v>
          </cell>
          <cell r="C6526" t="str">
            <v>Oficial Electricista</v>
          </cell>
          <cell r="D6526" t="str">
            <v>hs</v>
          </cell>
          <cell r="E6526">
            <v>35.5</v>
          </cell>
          <cell r="F6526">
            <v>792.42979906493497</v>
          </cell>
          <cell r="G6526">
            <v>28131.25786680519</v>
          </cell>
          <cell r="H6526">
            <v>44044</v>
          </cell>
          <cell r="I6526">
            <v>0.44797435267062846</v>
          </cell>
        </row>
        <row r="6527">
          <cell r="B6527" t="str">
            <v>I1993</v>
          </cell>
          <cell r="C6527" t="str">
            <v>Seccionador Bajo Carga 4X40A</v>
          </cell>
          <cell r="D6527" t="str">
            <v>u</v>
          </cell>
          <cell r="E6527">
            <v>1</v>
          </cell>
          <cell r="F6527">
            <v>5232.2314049586776</v>
          </cell>
          <cell r="G6527">
            <v>5232.2314049586776</v>
          </cell>
          <cell r="H6527">
            <v>43994.613738425927</v>
          </cell>
          <cell r="I6527">
            <v>0.5</v>
          </cell>
        </row>
        <row r="6528">
          <cell r="B6528" t="str">
            <v>I1687</v>
          </cell>
          <cell r="C6528" t="str">
            <v>Tmm 2X16A 3Ka</v>
          </cell>
          <cell r="D6528" t="str">
            <v>u</v>
          </cell>
          <cell r="E6528">
            <v>6</v>
          </cell>
          <cell r="F6528">
            <v>713.00829999999996</v>
          </cell>
          <cell r="G6528">
            <v>4278.0497999999998</v>
          </cell>
          <cell r="H6528">
            <v>44044</v>
          </cell>
          <cell r="I6528">
            <v>0.5</v>
          </cell>
        </row>
        <row r="6529">
          <cell r="B6529" t="str">
            <v>I1995</v>
          </cell>
          <cell r="C6529" t="str">
            <v>Id 2X25A 30Ma</v>
          </cell>
          <cell r="D6529" t="str">
            <v>u</v>
          </cell>
          <cell r="E6529">
            <v>6</v>
          </cell>
          <cell r="F6529">
            <v>2479.3388</v>
          </cell>
          <cell r="G6529">
            <v>14876.032800000001</v>
          </cell>
          <cell r="H6529">
            <v>44044</v>
          </cell>
          <cell r="I6529">
            <v>0.5</v>
          </cell>
        </row>
        <row r="6530">
          <cell r="B6530" t="str">
            <v>I1997</v>
          </cell>
          <cell r="C6530" t="str">
            <v>Gabinete  Metálico Ip55 - 450X450X300</v>
          </cell>
          <cell r="D6530" t="str">
            <v>u</v>
          </cell>
          <cell r="E6530">
            <v>1</v>
          </cell>
          <cell r="F6530">
            <v>5422.7272499999999</v>
          </cell>
          <cell r="G6530">
            <v>5422.7272499999999</v>
          </cell>
          <cell r="H6530">
            <v>44062</v>
          </cell>
          <cell r="I6530">
            <v>1</v>
          </cell>
        </row>
        <row r="6531">
          <cell r="B6531" t="str">
            <v>I1998</v>
          </cell>
          <cell r="C6531" t="str">
            <v>Bornes P/Riel Din 2.5Mm + Riel Din (Adif)</v>
          </cell>
          <cell r="D6531" t="str">
            <v>u</v>
          </cell>
          <cell r="E6531">
            <v>50</v>
          </cell>
          <cell r="F6531">
            <v>49.586799999999997</v>
          </cell>
          <cell r="G6531">
            <v>2479.3399999999997</v>
          </cell>
          <cell r="H6531">
            <v>44044</v>
          </cell>
          <cell r="I6531">
            <v>0.5</v>
          </cell>
        </row>
        <row r="6532">
          <cell r="B6532" t="str">
            <v>I1990</v>
          </cell>
          <cell r="C6532" t="str">
            <v>Tabaquera C/Fusible 3A (Adif)</v>
          </cell>
          <cell r="D6532" t="str">
            <v>u</v>
          </cell>
          <cell r="E6532">
            <v>3</v>
          </cell>
          <cell r="F6532">
            <v>462.56200000000001</v>
          </cell>
          <cell r="G6532">
            <v>1387.6860000000001</v>
          </cell>
          <cell r="H6532">
            <v>44044</v>
          </cell>
          <cell r="I6532">
            <v>0.5</v>
          </cell>
        </row>
        <row r="6533">
          <cell r="B6533" t="str">
            <v>I1991</v>
          </cell>
          <cell r="C6533" t="str">
            <v>Indicador Luminoso Rojo</v>
          </cell>
          <cell r="D6533" t="str">
            <v>u</v>
          </cell>
          <cell r="E6533">
            <v>3</v>
          </cell>
          <cell r="F6533">
            <v>329.75206611570246</v>
          </cell>
          <cell r="G6533">
            <v>989.25619834710733</v>
          </cell>
          <cell r="H6533">
            <v>44044</v>
          </cell>
          <cell r="I6533">
            <v>0.5</v>
          </cell>
        </row>
        <row r="6535">
          <cell r="A6535" t="str">
            <v>T2060</v>
          </cell>
          <cell r="C6535" t="str">
            <v>5.5.2.8. Tablero Seccional Limpieza</v>
          </cell>
          <cell r="D6535" t="str">
            <v>gl</v>
          </cell>
          <cell r="G6535">
            <v>62796.58132011097</v>
          </cell>
          <cell r="H6535">
            <v>43994.613738425927</v>
          </cell>
          <cell r="I6535" t="str">
            <v>ITUZAINGÓ</v>
          </cell>
        </row>
        <row r="6536">
          <cell r="B6536" t="str">
            <v>I1936</v>
          </cell>
          <cell r="C6536" t="str">
            <v>Oficial Electricista</v>
          </cell>
          <cell r="D6536" t="str">
            <v>hs</v>
          </cell>
          <cell r="E6536">
            <v>35.5</v>
          </cell>
          <cell r="F6536">
            <v>792.42979906493497</v>
          </cell>
          <cell r="G6536">
            <v>28131.25786680519</v>
          </cell>
          <cell r="H6536">
            <v>44044</v>
          </cell>
          <cell r="I6536">
            <v>0.44797435267062846</v>
          </cell>
        </row>
        <row r="6537">
          <cell r="B6537" t="str">
            <v>I1993</v>
          </cell>
          <cell r="C6537" t="str">
            <v>Seccionador Bajo Carga 4X40A</v>
          </cell>
          <cell r="D6537" t="str">
            <v>u</v>
          </cell>
          <cell r="E6537">
            <v>1</v>
          </cell>
          <cell r="F6537">
            <v>5232.2314049586776</v>
          </cell>
          <cell r="G6537">
            <v>5232.2314049586776</v>
          </cell>
          <cell r="H6537">
            <v>43994.613738425927</v>
          </cell>
          <cell r="I6537">
            <v>0.5</v>
          </cell>
        </row>
        <row r="6538">
          <cell r="B6538" t="str">
            <v>I1687</v>
          </cell>
          <cell r="C6538" t="str">
            <v>Tmm 2X16A 3Ka</v>
          </cell>
          <cell r="D6538" t="str">
            <v>u</v>
          </cell>
          <cell r="E6538">
            <v>6</v>
          </cell>
          <cell r="F6538">
            <v>713.00829999999996</v>
          </cell>
          <cell r="G6538">
            <v>4278.0497999999998</v>
          </cell>
          <cell r="H6538">
            <v>44044</v>
          </cell>
          <cell r="I6538">
            <v>0.5</v>
          </cell>
        </row>
        <row r="6539">
          <cell r="B6539" t="str">
            <v>I1995</v>
          </cell>
          <cell r="C6539" t="str">
            <v>Id 2X25A 30Ma</v>
          </cell>
          <cell r="D6539" t="str">
            <v>u</v>
          </cell>
          <cell r="E6539">
            <v>6</v>
          </cell>
          <cell r="F6539">
            <v>2479.3388</v>
          </cell>
          <cell r="G6539">
            <v>14876.032800000001</v>
          </cell>
          <cell r="H6539">
            <v>44044</v>
          </cell>
          <cell r="I6539">
            <v>0.5</v>
          </cell>
        </row>
        <row r="6540">
          <cell r="B6540" t="str">
            <v>I1997</v>
          </cell>
          <cell r="C6540" t="str">
            <v>Gabinete  Metálico Ip55 - 450X450X300</v>
          </cell>
          <cell r="D6540" t="str">
            <v>u</v>
          </cell>
          <cell r="E6540">
            <v>1</v>
          </cell>
          <cell r="F6540">
            <v>5422.7272499999999</v>
          </cell>
          <cell r="G6540">
            <v>5422.7272499999999</v>
          </cell>
          <cell r="H6540">
            <v>44062</v>
          </cell>
          <cell r="I6540">
            <v>1</v>
          </cell>
        </row>
        <row r="6541">
          <cell r="B6541" t="str">
            <v>I1998</v>
          </cell>
          <cell r="C6541" t="str">
            <v>Bornes P/Riel Din 2.5Mm + Riel Din (Adif)</v>
          </cell>
          <cell r="D6541" t="str">
            <v>u</v>
          </cell>
          <cell r="E6541">
            <v>50</v>
          </cell>
          <cell r="F6541">
            <v>49.586799999999997</v>
          </cell>
          <cell r="G6541">
            <v>2479.3399999999997</v>
          </cell>
          <cell r="H6541">
            <v>44044</v>
          </cell>
          <cell r="I6541">
            <v>0.5</v>
          </cell>
        </row>
        <row r="6542">
          <cell r="B6542" t="str">
            <v>I1990</v>
          </cell>
          <cell r="C6542" t="str">
            <v>Tabaquera C/Fusible 3A (Adif)</v>
          </cell>
          <cell r="D6542" t="str">
            <v>u</v>
          </cell>
          <cell r="E6542">
            <v>3</v>
          </cell>
          <cell r="F6542">
            <v>462.56200000000001</v>
          </cell>
          <cell r="G6542">
            <v>1387.6860000000001</v>
          </cell>
          <cell r="H6542">
            <v>44044</v>
          </cell>
          <cell r="I6542">
            <v>0.5</v>
          </cell>
        </row>
        <row r="6543">
          <cell r="B6543" t="str">
            <v>I1991</v>
          </cell>
          <cell r="C6543" t="str">
            <v>Indicador Luminoso Rojo</v>
          </cell>
          <cell r="D6543" t="str">
            <v>u</v>
          </cell>
          <cell r="E6543">
            <v>3</v>
          </cell>
          <cell r="F6543">
            <v>329.75206611570246</v>
          </cell>
          <cell r="G6543">
            <v>989.25619834710733</v>
          </cell>
          <cell r="H6543">
            <v>44044</v>
          </cell>
          <cell r="I6543">
            <v>0.5</v>
          </cell>
        </row>
        <row r="6545">
          <cell r="A6545" t="str">
            <v>T2061</v>
          </cell>
          <cell r="C6545" t="str">
            <v>5.5.2.9. Tablero Seccional Deposito</v>
          </cell>
          <cell r="D6545" t="str">
            <v>gl</v>
          </cell>
          <cell r="G6545">
            <v>62796.58132011097</v>
          </cell>
          <cell r="H6545">
            <v>43994.613738425927</v>
          </cell>
          <cell r="I6545" t="str">
            <v>ITUZAINGÓ</v>
          </cell>
        </row>
        <row r="6546">
          <cell r="B6546" t="str">
            <v>I1936</v>
          </cell>
          <cell r="C6546" t="str">
            <v>Oficial Electricista</v>
          </cell>
          <cell r="D6546" t="str">
            <v>hs</v>
          </cell>
          <cell r="E6546">
            <v>35.5</v>
          </cell>
          <cell r="F6546">
            <v>792.42979906493497</v>
          </cell>
          <cell r="G6546">
            <v>28131.25786680519</v>
          </cell>
          <cell r="H6546">
            <v>44044</v>
          </cell>
          <cell r="I6546">
            <v>0.44797435267062846</v>
          </cell>
        </row>
        <row r="6547">
          <cell r="B6547" t="str">
            <v>I1993</v>
          </cell>
          <cell r="C6547" t="str">
            <v>Seccionador Bajo Carga 4X40A</v>
          </cell>
          <cell r="D6547" t="str">
            <v>u</v>
          </cell>
          <cell r="E6547">
            <v>1</v>
          </cell>
          <cell r="F6547">
            <v>5232.2314049586776</v>
          </cell>
          <cell r="G6547">
            <v>5232.2314049586776</v>
          </cell>
          <cell r="H6547">
            <v>43994.613738425927</v>
          </cell>
          <cell r="I6547">
            <v>0.5</v>
          </cell>
        </row>
        <row r="6548">
          <cell r="B6548" t="str">
            <v>I1687</v>
          </cell>
          <cell r="C6548" t="str">
            <v>Tmm 2X16A 3Ka</v>
          </cell>
          <cell r="D6548" t="str">
            <v>u</v>
          </cell>
          <cell r="E6548">
            <v>6</v>
          </cell>
          <cell r="F6548">
            <v>713.00829999999996</v>
          </cell>
          <cell r="G6548">
            <v>4278.0497999999998</v>
          </cell>
          <cell r="H6548">
            <v>44044</v>
          </cell>
          <cell r="I6548">
            <v>0.5</v>
          </cell>
        </row>
        <row r="6549">
          <cell r="B6549" t="str">
            <v>I1995</v>
          </cell>
          <cell r="C6549" t="str">
            <v>Id 2X25A 30Ma</v>
          </cell>
          <cell r="D6549" t="str">
            <v>u</v>
          </cell>
          <cell r="E6549">
            <v>6</v>
          </cell>
          <cell r="F6549">
            <v>2479.3388</v>
          </cell>
          <cell r="G6549">
            <v>14876.032800000001</v>
          </cell>
          <cell r="H6549">
            <v>44044</v>
          </cell>
          <cell r="I6549">
            <v>0.5</v>
          </cell>
        </row>
        <row r="6550">
          <cell r="B6550" t="str">
            <v>I1997</v>
          </cell>
          <cell r="C6550" t="str">
            <v>Gabinete  Metálico Ip55 - 450X450X300</v>
          </cell>
          <cell r="D6550" t="str">
            <v>u</v>
          </cell>
          <cell r="E6550">
            <v>1</v>
          </cell>
          <cell r="F6550">
            <v>5422.7272499999999</v>
          </cell>
          <cell r="G6550">
            <v>5422.7272499999999</v>
          </cell>
          <cell r="H6550">
            <v>44062</v>
          </cell>
          <cell r="I6550">
            <v>1</v>
          </cell>
        </row>
        <row r="6551">
          <cell r="B6551" t="str">
            <v>I1998</v>
          </cell>
          <cell r="C6551" t="str">
            <v>Bornes P/Riel Din 2.5Mm + Riel Din (Adif)</v>
          </cell>
          <cell r="D6551" t="str">
            <v>u</v>
          </cell>
          <cell r="E6551">
            <v>50</v>
          </cell>
          <cell r="F6551">
            <v>49.586799999999997</v>
          </cell>
          <cell r="G6551">
            <v>2479.3399999999997</v>
          </cell>
          <cell r="H6551">
            <v>44044</v>
          </cell>
          <cell r="I6551">
            <v>0.5</v>
          </cell>
        </row>
        <row r="6552">
          <cell r="B6552" t="str">
            <v>I1990</v>
          </cell>
          <cell r="C6552" t="str">
            <v>Tabaquera C/Fusible 3A (Adif)</v>
          </cell>
          <cell r="D6552" t="str">
            <v>u</v>
          </cell>
          <cell r="E6552">
            <v>3</v>
          </cell>
          <cell r="F6552">
            <v>462.56200000000001</v>
          </cell>
          <cell r="G6552">
            <v>1387.6860000000001</v>
          </cell>
          <cell r="H6552">
            <v>44044</v>
          </cell>
          <cell r="I6552">
            <v>0.5</v>
          </cell>
        </row>
        <row r="6553">
          <cell r="B6553" t="str">
            <v>I1991</v>
          </cell>
          <cell r="C6553" t="str">
            <v>Indicador Luminoso Rojo</v>
          </cell>
          <cell r="D6553" t="str">
            <v>u</v>
          </cell>
          <cell r="E6553">
            <v>3</v>
          </cell>
          <cell r="F6553">
            <v>329.75206611570246</v>
          </cell>
          <cell r="G6553">
            <v>989.25619834710733</v>
          </cell>
          <cell r="H6553">
            <v>44044</v>
          </cell>
          <cell r="I6553">
            <v>0.5</v>
          </cell>
        </row>
        <row r="6555">
          <cell r="A6555" t="str">
            <v>T2062</v>
          </cell>
          <cell r="C6555" t="str">
            <v>5.5.2.10. Tablero Seccional Señaleros</v>
          </cell>
          <cell r="D6555" t="str">
            <v>gl</v>
          </cell>
          <cell r="G6555">
            <v>62796.58132011097</v>
          </cell>
          <cell r="H6555">
            <v>43994.613738425927</v>
          </cell>
          <cell r="I6555" t="str">
            <v>ITUZAINGÓ</v>
          </cell>
        </row>
        <row r="6556">
          <cell r="B6556" t="str">
            <v>I1936</v>
          </cell>
          <cell r="C6556" t="str">
            <v>Oficial Electricista</v>
          </cell>
          <cell r="D6556" t="str">
            <v>hs</v>
          </cell>
          <cell r="E6556">
            <v>35.5</v>
          </cell>
          <cell r="F6556">
            <v>792.42979906493497</v>
          </cell>
          <cell r="G6556">
            <v>28131.25786680519</v>
          </cell>
          <cell r="H6556">
            <v>44044</v>
          </cell>
          <cell r="I6556">
            <v>0.44797435267062846</v>
          </cell>
        </row>
        <row r="6557">
          <cell r="B6557" t="str">
            <v>I1993</v>
          </cell>
          <cell r="C6557" t="str">
            <v>Seccionador Bajo Carga 4X40A</v>
          </cell>
          <cell r="D6557" t="str">
            <v>u</v>
          </cell>
          <cell r="E6557">
            <v>1</v>
          </cell>
          <cell r="F6557">
            <v>5232.2314049586776</v>
          </cell>
          <cell r="G6557">
            <v>5232.2314049586776</v>
          </cell>
          <cell r="H6557">
            <v>43994.613738425927</v>
          </cell>
          <cell r="I6557">
            <v>0.5</v>
          </cell>
        </row>
        <row r="6558">
          <cell r="B6558" t="str">
            <v>I1687</v>
          </cell>
          <cell r="C6558" t="str">
            <v>Tmm 2X16A 3Ka</v>
          </cell>
          <cell r="D6558" t="str">
            <v>u</v>
          </cell>
          <cell r="E6558">
            <v>6</v>
          </cell>
          <cell r="F6558">
            <v>713.00829999999996</v>
          </cell>
          <cell r="G6558">
            <v>4278.0497999999998</v>
          </cell>
          <cell r="H6558">
            <v>44044</v>
          </cell>
          <cell r="I6558">
            <v>0.5</v>
          </cell>
        </row>
        <row r="6559">
          <cell r="B6559" t="str">
            <v>I1995</v>
          </cell>
          <cell r="C6559" t="str">
            <v>Id 2X25A 30Ma</v>
          </cell>
          <cell r="D6559" t="str">
            <v>u</v>
          </cell>
          <cell r="E6559">
            <v>6</v>
          </cell>
          <cell r="F6559">
            <v>2479.3388</v>
          </cell>
          <cell r="G6559">
            <v>14876.032800000001</v>
          </cell>
          <cell r="H6559">
            <v>44044</v>
          </cell>
          <cell r="I6559">
            <v>0.5</v>
          </cell>
        </row>
        <row r="6560">
          <cell r="B6560" t="str">
            <v>I1997</v>
          </cell>
          <cell r="C6560" t="str">
            <v>Gabinete  Metálico Ip55 - 450X450X300</v>
          </cell>
          <cell r="D6560" t="str">
            <v>u</v>
          </cell>
          <cell r="E6560">
            <v>1</v>
          </cell>
          <cell r="F6560">
            <v>5422.7272499999999</v>
          </cell>
          <cell r="G6560">
            <v>5422.7272499999999</v>
          </cell>
          <cell r="H6560">
            <v>44062</v>
          </cell>
          <cell r="I6560">
            <v>1</v>
          </cell>
        </row>
        <row r="6561">
          <cell r="B6561" t="str">
            <v>I1998</v>
          </cell>
          <cell r="C6561" t="str">
            <v>Bornes P/Riel Din 2.5Mm + Riel Din (Adif)</v>
          </cell>
          <cell r="D6561" t="str">
            <v>u</v>
          </cell>
          <cell r="E6561">
            <v>50</v>
          </cell>
          <cell r="F6561">
            <v>49.586799999999997</v>
          </cell>
          <cell r="G6561">
            <v>2479.3399999999997</v>
          </cell>
          <cell r="H6561">
            <v>44044</v>
          </cell>
          <cell r="I6561">
            <v>0.5</v>
          </cell>
        </row>
        <row r="6562">
          <cell r="B6562" t="str">
            <v>I1990</v>
          </cell>
          <cell r="C6562" t="str">
            <v>Tabaquera C/Fusible 3A (Adif)</v>
          </cell>
          <cell r="D6562" t="str">
            <v>u</v>
          </cell>
          <cell r="E6562">
            <v>3</v>
          </cell>
          <cell r="F6562">
            <v>462.56200000000001</v>
          </cell>
          <cell r="G6562">
            <v>1387.6860000000001</v>
          </cell>
          <cell r="H6562">
            <v>44044</v>
          </cell>
          <cell r="I6562">
            <v>0.5</v>
          </cell>
        </row>
        <row r="6563">
          <cell r="B6563" t="str">
            <v>I1991</v>
          </cell>
          <cell r="C6563" t="str">
            <v>Indicador Luminoso Rojo</v>
          </cell>
          <cell r="D6563" t="str">
            <v>u</v>
          </cell>
          <cell r="E6563">
            <v>3</v>
          </cell>
          <cell r="F6563">
            <v>329.75206611570246</v>
          </cell>
          <cell r="G6563">
            <v>989.25619834710733</v>
          </cell>
          <cell r="H6563">
            <v>44044</v>
          </cell>
          <cell r="I6563">
            <v>0.5</v>
          </cell>
        </row>
        <row r="6565">
          <cell r="A6565" t="str">
            <v>T2063</v>
          </cell>
          <cell r="C6565" t="str">
            <v>5.5.2.11. Tablero Seccional Bicicletero</v>
          </cell>
          <cell r="D6565" t="str">
            <v>gl</v>
          </cell>
          <cell r="G6565">
            <v>62796.58132011097</v>
          </cell>
          <cell r="H6565">
            <v>43994.613738425927</v>
          </cell>
          <cell r="I6565" t="str">
            <v>ITUZAINGÓ</v>
          </cell>
        </row>
        <row r="6566">
          <cell r="B6566" t="str">
            <v>I1936</v>
          </cell>
          <cell r="C6566" t="str">
            <v>Oficial Electricista</v>
          </cell>
          <cell r="D6566" t="str">
            <v>hs</v>
          </cell>
          <cell r="E6566">
            <v>35.5</v>
          </cell>
          <cell r="F6566">
            <v>792.42979906493497</v>
          </cell>
          <cell r="G6566">
            <v>28131.25786680519</v>
          </cell>
          <cell r="H6566">
            <v>44044</v>
          </cell>
          <cell r="I6566">
            <v>0.44797435267062846</v>
          </cell>
        </row>
        <row r="6567">
          <cell r="B6567" t="str">
            <v>I1993</v>
          </cell>
          <cell r="C6567" t="str">
            <v>Seccionador Bajo Carga 4X40A</v>
          </cell>
          <cell r="D6567" t="str">
            <v>u</v>
          </cell>
          <cell r="E6567">
            <v>1</v>
          </cell>
          <cell r="F6567">
            <v>5232.2314049586776</v>
          </cell>
          <cell r="G6567">
            <v>5232.2314049586776</v>
          </cell>
          <cell r="H6567">
            <v>43994.613738425927</v>
          </cell>
          <cell r="I6567">
            <v>0.5</v>
          </cell>
        </row>
        <row r="6568">
          <cell r="B6568" t="str">
            <v>I1687</v>
          </cell>
          <cell r="C6568" t="str">
            <v>Tmm 2X16A 3Ka</v>
          </cell>
          <cell r="D6568" t="str">
            <v>u</v>
          </cell>
          <cell r="E6568">
            <v>6</v>
          </cell>
          <cell r="F6568">
            <v>713.00829999999996</v>
          </cell>
          <cell r="G6568">
            <v>4278.0497999999998</v>
          </cell>
          <cell r="H6568">
            <v>44044</v>
          </cell>
          <cell r="I6568">
            <v>0.5</v>
          </cell>
        </row>
        <row r="6569">
          <cell r="B6569" t="str">
            <v>I1995</v>
          </cell>
          <cell r="C6569" t="str">
            <v>Id 2X25A 30Ma</v>
          </cell>
          <cell r="D6569" t="str">
            <v>u</v>
          </cell>
          <cell r="E6569">
            <v>6</v>
          </cell>
          <cell r="F6569">
            <v>2479.3388</v>
          </cell>
          <cell r="G6569">
            <v>14876.032800000001</v>
          </cell>
          <cell r="H6569">
            <v>44044</v>
          </cell>
          <cell r="I6569">
            <v>0.5</v>
          </cell>
        </row>
        <row r="6570">
          <cell r="B6570" t="str">
            <v>I1997</v>
          </cell>
          <cell r="C6570" t="str">
            <v>Gabinete  Metálico Ip55 - 450X450X300</v>
          </cell>
          <cell r="D6570" t="str">
            <v>u</v>
          </cell>
          <cell r="E6570">
            <v>1</v>
          </cell>
          <cell r="F6570">
            <v>5422.7272499999999</v>
          </cell>
          <cell r="G6570">
            <v>5422.7272499999999</v>
          </cell>
          <cell r="H6570">
            <v>44062</v>
          </cell>
          <cell r="I6570">
            <v>1</v>
          </cell>
        </row>
        <row r="6571">
          <cell r="B6571" t="str">
            <v>I1998</v>
          </cell>
          <cell r="C6571" t="str">
            <v>Bornes P/Riel Din 2.5Mm + Riel Din (Adif)</v>
          </cell>
          <cell r="D6571" t="str">
            <v>u</v>
          </cell>
          <cell r="E6571">
            <v>50</v>
          </cell>
          <cell r="F6571">
            <v>49.586799999999997</v>
          </cell>
          <cell r="G6571">
            <v>2479.3399999999997</v>
          </cell>
          <cell r="H6571">
            <v>44044</v>
          </cell>
          <cell r="I6571">
            <v>0.5</v>
          </cell>
        </row>
        <row r="6572">
          <cell r="B6572" t="str">
            <v>I1990</v>
          </cell>
          <cell r="C6572" t="str">
            <v>Tabaquera C/Fusible 3A (Adif)</v>
          </cell>
          <cell r="D6572" t="str">
            <v>u</v>
          </cell>
          <cell r="E6572">
            <v>3</v>
          </cell>
          <cell r="F6572">
            <v>462.56200000000001</v>
          </cell>
          <cell r="G6572">
            <v>1387.6860000000001</v>
          </cell>
          <cell r="H6572">
            <v>44044</v>
          </cell>
          <cell r="I6572">
            <v>0.5</v>
          </cell>
        </row>
        <row r="6573">
          <cell r="B6573" t="str">
            <v>I1991</v>
          </cell>
          <cell r="C6573" t="str">
            <v>Indicador Luminoso Rojo</v>
          </cell>
          <cell r="D6573" t="str">
            <v>u</v>
          </cell>
          <cell r="E6573">
            <v>3</v>
          </cell>
          <cell r="F6573">
            <v>329.75206611570246</v>
          </cell>
          <cell r="G6573">
            <v>989.25619834710733</v>
          </cell>
          <cell r="H6573">
            <v>44044</v>
          </cell>
          <cell r="I6573">
            <v>0.5</v>
          </cell>
        </row>
        <row r="6575">
          <cell r="A6575" t="str">
            <v>T2064</v>
          </cell>
          <cell r="C6575" t="str">
            <v>5.5.2.12. Tablero General Tunel Nuevo</v>
          </cell>
          <cell r="D6575" t="str">
            <v>gl</v>
          </cell>
          <cell r="G6575">
            <v>62796.58132011097</v>
          </cell>
          <cell r="H6575">
            <v>43994.613738425927</v>
          </cell>
          <cell r="I6575" t="str">
            <v>ITUZAINGÓ</v>
          </cell>
        </row>
        <row r="6576">
          <cell r="B6576" t="str">
            <v>I1936</v>
          </cell>
          <cell r="C6576" t="str">
            <v>Oficial Electricista</v>
          </cell>
          <cell r="D6576" t="str">
            <v>hs</v>
          </cell>
          <cell r="E6576">
            <v>35.5</v>
          </cell>
          <cell r="F6576">
            <v>792.42979906493497</v>
          </cell>
          <cell r="G6576">
            <v>28131.25786680519</v>
          </cell>
          <cell r="H6576">
            <v>44044</v>
          </cell>
          <cell r="I6576">
            <v>0.44797435267062846</v>
          </cell>
        </row>
        <row r="6577">
          <cell r="B6577" t="str">
            <v>I1993</v>
          </cell>
          <cell r="C6577" t="str">
            <v>Seccionador Bajo Carga 4X40A</v>
          </cell>
          <cell r="D6577" t="str">
            <v>u</v>
          </cell>
          <cell r="E6577">
            <v>1</v>
          </cell>
          <cell r="F6577">
            <v>5232.2314049586776</v>
          </cell>
          <cell r="G6577">
            <v>5232.2314049586776</v>
          </cell>
          <cell r="H6577">
            <v>43994.613738425927</v>
          </cell>
          <cell r="I6577">
            <v>0.5</v>
          </cell>
        </row>
        <row r="6578">
          <cell r="B6578" t="str">
            <v>I1687</v>
          </cell>
          <cell r="C6578" t="str">
            <v>Tmm 2X16A 3Ka</v>
          </cell>
          <cell r="D6578" t="str">
            <v>u</v>
          </cell>
          <cell r="E6578">
            <v>6</v>
          </cell>
          <cell r="F6578">
            <v>713.00829999999996</v>
          </cell>
          <cell r="G6578">
            <v>4278.0497999999998</v>
          </cell>
          <cell r="H6578">
            <v>44044</v>
          </cell>
          <cell r="I6578">
            <v>0.5</v>
          </cell>
        </row>
        <row r="6579">
          <cell r="B6579" t="str">
            <v>I1995</v>
          </cell>
          <cell r="C6579" t="str">
            <v>Id 2X25A 30Ma</v>
          </cell>
          <cell r="D6579" t="str">
            <v>u</v>
          </cell>
          <cell r="E6579">
            <v>6</v>
          </cell>
          <cell r="F6579">
            <v>2479.3388</v>
          </cell>
          <cell r="G6579">
            <v>14876.032800000001</v>
          </cell>
          <cell r="H6579">
            <v>44044</v>
          </cell>
          <cell r="I6579">
            <v>0.5</v>
          </cell>
        </row>
        <row r="6580">
          <cell r="B6580" t="str">
            <v>I1997</v>
          </cell>
          <cell r="C6580" t="str">
            <v>Gabinete  Metálico Ip55 - 450X450X300</v>
          </cell>
          <cell r="D6580" t="str">
            <v>u</v>
          </cell>
          <cell r="E6580">
            <v>1</v>
          </cell>
          <cell r="F6580">
            <v>5422.7272499999999</v>
          </cell>
          <cell r="G6580">
            <v>5422.7272499999999</v>
          </cell>
          <cell r="H6580">
            <v>44062</v>
          </cell>
          <cell r="I6580">
            <v>1</v>
          </cell>
        </row>
        <row r="6581">
          <cell r="B6581" t="str">
            <v>I1998</v>
          </cell>
          <cell r="C6581" t="str">
            <v>Bornes P/Riel Din 2.5Mm + Riel Din (Adif)</v>
          </cell>
          <cell r="D6581" t="str">
            <v>u</v>
          </cell>
          <cell r="E6581">
            <v>50</v>
          </cell>
          <cell r="F6581">
            <v>49.586799999999997</v>
          </cell>
          <cell r="G6581">
            <v>2479.3399999999997</v>
          </cell>
          <cell r="H6581">
            <v>44044</v>
          </cell>
          <cell r="I6581">
            <v>0.5</v>
          </cell>
        </row>
        <row r="6582">
          <cell r="B6582" t="str">
            <v>I1990</v>
          </cell>
          <cell r="C6582" t="str">
            <v>Tabaquera C/Fusible 3A (Adif)</v>
          </cell>
          <cell r="D6582" t="str">
            <v>u</v>
          </cell>
          <cell r="E6582">
            <v>3</v>
          </cell>
          <cell r="F6582">
            <v>462.56200000000001</v>
          </cell>
          <cell r="G6582">
            <v>1387.6860000000001</v>
          </cell>
          <cell r="H6582">
            <v>44044</v>
          </cell>
          <cell r="I6582">
            <v>0.5</v>
          </cell>
        </row>
        <row r="6583">
          <cell r="B6583" t="str">
            <v>I1991</v>
          </cell>
          <cell r="C6583" t="str">
            <v>Indicador Luminoso Rojo</v>
          </cell>
          <cell r="D6583" t="str">
            <v>u</v>
          </cell>
          <cell r="E6583">
            <v>3</v>
          </cell>
          <cell r="F6583">
            <v>329.75206611570246</v>
          </cell>
          <cell r="G6583">
            <v>989.25619834710733</v>
          </cell>
          <cell r="H6583">
            <v>44044</v>
          </cell>
          <cell r="I6583">
            <v>0.5</v>
          </cell>
        </row>
        <row r="6585">
          <cell r="A6585" t="str">
            <v>T2065</v>
          </cell>
          <cell r="C6585" t="str">
            <v>5.5.3.1. Ejecución De Cañeros Eléctricos De Pvcr De D=50Mm C/ Cámara De Pase E Inspección - 4X50Mm -(300 Ml)</v>
          </cell>
          <cell r="D6585" t="str">
            <v>gl</v>
          </cell>
          <cell r="G6585">
            <v>68478.795665246755</v>
          </cell>
          <cell r="H6585">
            <v>44044</v>
          </cell>
          <cell r="I6585" t="str">
            <v>ITUZAINGÓ</v>
          </cell>
        </row>
        <row r="6586">
          <cell r="B6586" t="str">
            <v>I1135</v>
          </cell>
          <cell r="C6586" t="str">
            <v>Cano Pvc 50X4 Mts (3,2) Aprob.Cloacal Iram</v>
          </cell>
          <cell r="D6586" t="str">
            <v>u</v>
          </cell>
          <cell r="E6586">
            <v>80</v>
          </cell>
          <cell r="F6586">
            <v>634.71069999999997</v>
          </cell>
          <cell r="G6586">
            <v>50776.856</v>
          </cell>
          <cell r="H6586">
            <v>44044</v>
          </cell>
          <cell r="I6586">
            <v>75</v>
          </cell>
        </row>
        <row r="6587">
          <cell r="B6587" t="str">
            <v>I2218</v>
          </cell>
          <cell r="C6587" t="str">
            <v>Caja De Pase Estanco Ip 65 Conexbox 10X10X5</v>
          </cell>
          <cell r="D6587" t="str">
            <v>u</v>
          </cell>
          <cell r="E6587">
            <v>10</v>
          </cell>
          <cell r="F6587">
            <v>164.84299999999999</v>
          </cell>
          <cell r="G6587">
            <v>1648.4299999999998</v>
          </cell>
          <cell r="H6587">
            <v>44044</v>
          </cell>
        </row>
        <row r="6588">
          <cell r="B6588" t="str">
            <v>I1004</v>
          </cell>
          <cell r="C6588" t="str">
            <v>Oficial</v>
          </cell>
          <cell r="D6588" t="str">
            <v>hs</v>
          </cell>
          <cell r="E6588">
            <v>16</v>
          </cell>
          <cell r="F6588">
            <v>534.76377932467528</v>
          </cell>
          <cell r="G6588">
            <v>8556.2204691948045</v>
          </cell>
          <cell r="H6588">
            <v>44044</v>
          </cell>
          <cell r="I6588">
            <v>5</v>
          </cell>
        </row>
        <row r="6589">
          <cell r="B6589" t="str">
            <v>I1005</v>
          </cell>
          <cell r="C6589" t="str">
            <v>Ayudante</v>
          </cell>
          <cell r="D6589" t="str">
            <v>hs</v>
          </cell>
          <cell r="E6589">
            <v>16</v>
          </cell>
          <cell r="F6589">
            <v>468.58057475324659</v>
          </cell>
          <cell r="G6589">
            <v>7497.2891960519455</v>
          </cell>
          <cell r="H6589">
            <v>44044</v>
          </cell>
        </row>
        <row r="6591">
          <cell r="A6591" t="str">
            <v>T2066</v>
          </cell>
          <cell r="C6591" t="str">
            <v>5.5.3.2. Cañeros Pead/ Hierro Galvanizado 3X4" Embebido En Hormigon De Nuevo Tunel (50 Ml)</v>
          </cell>
          <cell r="D6591" t="str">
            <v>gl</v>
          </cell>
          <cell r="E6591">
            <v>2</v>
          </cell>
          <cell r="F6591" t="str">
            <v>días</v>
          </cell>
          <cell r="G6591">
            <v>111279.41933049352</v>
          </cell>
          <cell r="H6591">
            <v>44044</v>
          </cell>
          <cell r="I6591" t="str">
            <v>ITUZAINGÓ</v>
          </cell>
        </row>
        <row r="6592">
          <cell r="B6592" t="str">
            <v>I1004</v>
          </cell>
          <cell r="C6592" t="str">
            <v>Oficial</v>
          </cell>
          <cell r="D6592" t="str">
            <v>hs</v>
          </cell>
          <cell r="E6592">
            <v>32</v>
          </cell>
          <cell r="F6592">
            <v>534.76377932467528</v>
          </cell>
          <cell r="G6592">
            <v>17112.440938389609</v>
          </cell>
          <cell r="H6592">
            <v>44044</v>
          </cell>
          <cell r="I6592">
            <v>2</v>
          </cell>
        </row>
        <row r="6593">
          <cell r="B6593" t="str">
            <v>I1005</v>
          </cell>
          <cell r="C6593" t="str">
            <v>Ayudante</v>
          </cell>
          <cell r="D6593" t="str">
            <v>hs</v>
          </cell>
          <cell r="E6593">
            <v>32</v>
          </cell>
          <cell r="F6593">
            <v>468.58057475324659</v>
          </cell>
          <cell r="G6593">
            <v>14994.578392103891</v>
          </cell>
          <cell r="H6593">
            <v>44044</v>
          </cell>
          <cell r="I6593">
            <v>2</v>
          </cell>
        </row>
        <row r="6594">
          <cell r="B6594" t="str">
            <v>I2127</v>
          </cell>
          <cell r="C6594" t="str">
            <v>Tubo Pead 110 Mm X 6.6</v>
          </cell>
          <cell r="D6594" t="str">
            <v>ml</v>
          </cell>
          <cell r="E6594">
            <v>150</v>
          </cell>
          <cell r="F6594">
            <v>527.81600000000003</v>
          </cell>
          <cell r="G6594">
            <v>79172.400000000009</v>
          </cell>
          <cell r="H6594">
            <v>44062</v>
          </cell>
          <cell r="I6594" t="str">
            <v>3 caños x 50 ml</v>
          </cell>
        </row>
        <row r="6596">
          <cell r="A6596" t="str">
            <v>T2067</v>
          </cell>
          <cell r="C6596" t="str">
            <v>5.5.3.3. Ejecución De Zanja C/Fondo De Arena Y Protección Mecánica - 300X800Mm (150 Ml)</v>
          </cell>
          <cell r="D6596" t="str">
            <v>gl</v>
          </cell>
          <cell r="E6596">
            <v>3</v>
          </cell>
          <cell r="F6596" t="str">
            <v>días</v>
          </cell>
          <cell r="G6596">
            <v>103847.12318975205</v>
          </cell>
          <cell r="H6596">
            <v>44044</v>
          </cell>
          <cell r="I6596" t="str">
            <v>ITUZAINGÓ</v>
          </cell>
        </row>
        <row r="6597">
          <cell r="B6597" t="str">
            <v>I1004</v>
          </cell>
          <cell r="C6597" t="str">
            <v>Oficial</v>
          </cell>
          <cell r="D6597" t="str">
            <v>hs</v>
          </cell>
          <cell r="E6597">
            <v>24</v>
          </cell>
          <cell r="F6597">
            <v>534.76377932467528</v>
          </cell>
          <cell r="G6597">
            <v>12834.330703792206</v>
          </cell>
          <cell r="H6597">
            <v>44044</v>
          </cell>
          <cell r="I6597">
            <v>1</v>
          </cell>
        </row>
        <row r="6598">
          <cell r="B6598" t="str">
            <v>I1005</v>
          </cell>
          <cell r="C6598" t="str">
            <v>Ayudante</v>
          </cell>
          <cell r="D6598" t="str">
            <v>hs</v>
          </cell>
          <cell r="E6598">
            <v>24</v>
          </cell>
          <cell r="F6598">
            <v>468.58057475324659</v>
          </cell>
          <cell r="G6598">
            <v>11245.933794077919</v>
          </cell>
          <cell r="H6598">
            <v>44044</v>
          </cell>
          <cell r="I6598">
            <v>1</v>
          </cell>
        </row>
        <row r="6599">
          <cell r="B6599" t="str">
            <v>I1270</v>
          </cell>
          <cell r="C6599" t="str">
            <v>Retro Pala S/Ruedas Cat 416E 4X4</v>
          </cell>
          <cell r="D6599" t="str">
            <v>hs</v>
          </cell>
          <cell r="E6599">
            <v>24</v>
          </cell>
          <cell r="F6599">
            <v>1715.6024648760331</v>
          </cell>
          <cell r="G6599">
            <v>41174.459157024794</v>
          </cell>
          <cell r="H6599">
            <v>44062</v>
          </cell>
        </row>
        <row r="6600">
          <cell r="B6600" t="str">
            <v>I1311</v>
          </cell>
          <cell r="C6600" t="str">
            <v>Maquinista</v>
          </cell>
          <cell r="D6600" t="str">
            <v>hs</v>
          </cell>
          <cell r="E6600">
            <v>24</v>
          </cell>
          <cell r="F6600">
            <v>670.51752228571434</v>
          </cell>
          <cell r="G6600">
            <v>16092.420534857145</v>
          </cell>
          <cell r="H6600">
            <v>44062</v>
          </cell>
        </row>
        <row r="6601">
          <cell r="B6601" t="str">
            <v>I1002</v>
          </cell>
          <cell r="C6601" t="str">
            <v>Arena X M3 A Granel</v>
          </cell>
          <cell r="D6601" t="str">
            <v>m3</v>
          </cell>
          <cell r="E6601">
            <v>9</v>
          </cell>
          <cell r="F6601">
            <v>1446.2809999999999</v>
          </cell>
          <cell r="G6601">
            <v>13016.528999999999</v>
          </cell>
          <cell r="H6601">
            <v>44044</v>
          </cell>
        </row>
        <row r="6602">
          <cell r="B6602" t="str">
            <v>I1003</v>
          </cell>
          <cell r="C6602" t="str">
            <v>Ladrillo Comun</v>
          </cell>
          <cell r="D6602" t="str">
            <v>u</v>
          </cell>
          <cell r="E6602">
            <v>1275</v>
          </cell>
          <cell r="F6602">
            <v>7.4379999999999997</v>
          </cell>
          <cell r="G6602">
            <v>9483.4499999999989</v>
          </cell>
          <cell r="H6602">
            <v>44044</v>
          </cell>
          <cell r="I6602" t="str">
            <v>8,5 ladrillos x ml x 150 ml</v>
          </cell>
        </row>
        <row r="6604">
          <cell r="A6604" t="str">
            <v>T2068</v>
          </cell>
          <cell r="C6604" t="str">
            <v>5.5.3.4. Ejecución De Cañerías Eléctricas Secundarias Embutidas En Pared Con Caño Mop 3/4" - Iram 2005 (Incluye Cajas De Pase)(1500 Ml)</v>
          </cell>
          <cell r="D6604" t="str">
            <v>gl</v>
          </cell>
          <cell r="E6604">
            <v>62.5</v>
          </cell>
          <cell r="F6604" t="str">
            <v>días</v>
          </cell>
          <cell r="G6604">
            <v>800086.86390909087</v>
          </cell>
          <cell r="H6604">
            <v>44044</v>
          </cell>
          <cell r="I6604" t="str">
            <v>ITUZAINGÓ</v>
          </cell>
        </row>
        <row r="6605">
          <cell r="B6605" t="str">
            <v>I1837</v>
          </cell>
          <cell r="C6605" t="str">
            <v>Caño De Hierro Semipesado Mop 3/4" X 3 M</v>
          </cell>
          <cell r="D6605" t="str">
            <v>u</v>
          </cell>
          <cell r="E6605">
            <v>1550</v>
          </cell>
          <cell r="F6605">
            <v>98.347099999999998</v>
          </cell>
          <cell r="G6605">
            <v>152438.005</v>
          </cell>
          <cell r="H6605">
            <v>44044</v>
          </cell>
          <cell r="I6605">
            <v>24</v>
          </cell>
        </row>
        <row r="6606">
          <cell r="B6606" t="str">
            <v>I1936</v>
          </cell>
          <cell r="C6606" t="str">
            <v>Oficial Electricista</v>
          </cell>
          <cell r="D6606" t="str">
            <v>hs</v>
          </cell>
          <cell r="E6606">
            <v>500</v>
          </cell>
          <cell r="F6606">
            <v>792.42979906493497</v>
          </cell>
          <cell r="G6606">
            <v>396214.89953246748</v>
          </cell>
          <cell r="H6606">
            <v>44044</v>
          </cell>
          <cell r="I6606">
            <v>1</v>
          </cell>
        </row>
        <row r="6607">
          <cell r="B6607" t="str">
            <v>I1005</v>
          </cell>
          <cell r="C6607" t="str">
            <v>Ayudante</v>
          </cell>
          <cell r="D6607" t="str">
            <v>hs</v>
          </cell>
          <cell r="E6607">
            <v>500</v>
          </cell>
          <cell r="F6607">
            <v>468.58057475324659</v>
          </cell>
          <cell r="G6607">
            <v>234290.28737662331</v>
          </cell>
          <cell r="H6607">
            <v>44044</v>
          </cell>
          <cell r="I6607">
            <v>1</v>
          </cell>
        </row>
        <row r="6608">
          <cell r="B6608" t="str">
            <v>I2218</v>
          </cell>
          <cell r="C6608" t="str">
            <v>Caja De Pase Estanco Ip 65 Conexbox 10X10X5</v>
          </cell>
          <cell r="D6608" t="str">
            <v>u</v>
          </cell>
          <cell r="E6608">
            <v>104</v>
          </cell>
          <cell r="F6608">
            <v>164.84299999999999</v>
          </cell>
          <cell r="G6608">
            <v>17143.671999999999</v>
          </cell>
          <cell r="H6608">
            <v>44044</v>
          </cell>
          <cell r="I6608">
            <v>15</v>
          </cell>
        </row>
        <row r="6610">
          <cell r="A6610" t="str">
            <v>T2069</v>
          </cell>
          <cell r="C6610" t="str">
            <v>5.5.3.5. Ejecución De Cañerías Eléctricas Secundarias Embutidas En Pared Con Caño Mop 1" - Iram 2005 (Incluye Cajas De Pase)(500 Ml)</v>
          </cell>
          <cell r="D6610" t="str">
            <v>gl</v>
          </cell>
          <cell r="E6610">
            <v>20.833333333333332</v>
          </cell>
          <cell r="F6610" t="str">
            <v>días</v>
          </cell>
          <cell r="G6610">
            <v>243377.8166363636</v>
          </cell>
          <cell r="H6610">
            <v>44044</v>
          </cell>
          <cell r="I6610" t="str">
            <v>ITUZAINGÓ</v>
          </cell>
        </row>
        <row r="6611">
          <cell r="B6611" t="str">
            <v>I2219</v>
          </cell>
          <cell r="C6611" t="str">
            <v>Caño De Hierro Semipesado Mop 1" X 3 M</v>
          </cell>
          <cell r="D6611" t="str">
            <v>ml</v>
          </cell>
          <cell r="E6611">
            <v>175</v>
          </cell>
          <cell r="F6611">
            <v>178.46459999999999</v>
          </cell>
          <cell r="G6611">
            <v>31231.304999999997</v>
          </cell>
          <cell r="H6611">
            <v>44044</v>
          </cell>
          <cell r="I6611">
            <v>24</v>
          </cell>
        </row>
        <row r="6612">
          <cell r="B6612" t="str">
            <v>I1936</v>
          </cell>
          <cell r="C6612" t="str">
            <v>Oficial Electricista</v>
          </cell>
          <cell r="D6612" t="str">
            <v>hs</v>
          </cell>
          <cell r="E6612">
            <v>166.66666666666666</v>
          </cell>
          <cell r="F6612">
            <v>792.42979906493497</v>
          </cell>
          <cell r="G6612">
            <v>132071.63317748916</v>
          </cell>
          <cell r="H6612">
            <v>44044</v>
          </cell>
          <cell r="I6612">
            <v>1</v>
          </cell>
        </row>
        <row r="6613">
          <cell r="B6613" t="str">
            <v>I1005</v>
          </cell>
          <cell r="C6613" t="str">
            <v>Ayudante</v>
          </cell>
          <cell r="D6613" t="str">
            <v>hs</v>
          </cell>
          <cell r="E6613">
            <v>166.66666666666666</v>
          </cell>
          <cell r="F6613">
            <v>468.58057475324659</v>
          </cell>
          <cell r="G6613">
            <v>78096.762458874422</v>
          </cell>
          <cell r="H6613">
            <v>44044</v>
          </cell>
          <cell r="I6613">
            <v>1</v>
          </cell>
        </row>
        <row r="6614">
          <cell r="B6614" t="str">
            <v>I2218</v>
          </cell>
          <cell r="C6614" t="str">
            <v>Caja De Pase Estanco Ip 65 Conexbox 10X10X5</v>
          </cell>
          <cell r="D6614" t="str">
            <v>u</v>
          </cell>
          <cell r="E6614">
            <v>12</v>
          </cell>
          <cell r="F6614">
            <v>164.84299999999999</v>
          </cell>
          <cell r="G6614">
            <v>1978.116</v>
          </cell>
          <cell r="H6614">
            <v>44044</v>
          </cell>
          <cell r="I6614">
            <v>15</v>
          </cell>
        </row>
        <row r="6616">
          <cell r="A6616" t="str">
            <v>T2070</v>
          </cell>
          <cell r="C6616" t="str">
            <v>5.5.3.6. Ejecución De Cañerías Eléctricas Secundarias Embutidas En Pared Con Caño Mop 1 1/2" - Iram 2005 (Incluye Cajas De Pase)(200 Ml)</v>
          </cell>
          <cell r="D6616" t="str">
            <v>gl</v>
          </cell>
          <cell r="E6616">
            <v>23.80952380952381</v>
          </cell>
          <cell r="F6616" t="str">
            <v>días</v>
          </cell>
          <cell r="G6616">
            <v>304863.66015584412</v>
          </cell>
          <cell r="H6616">
            <v>44044</v>
          </cell>
          <cell r="I6616" t="str">
            <v>ITUZAINGÓ</v>
          </cell>
        </row>
        <row r="6617">
          <cell r="B6617" t="str">
            <v>I2220</v>
          </cell>
          <cell r="C6617" t="str">
            <v>Caño De Hierro Semipesado Mop 1 1/2" X 3 M</v>
          </cell>
          <cell r="D6617" t="str">
            <v>ml</v>
          </cell>
          <cell r="E6617">
            <v>210</v>
          </cell>
          <cell r="F6617">
            <v>296.96859999999998</v>
          </cell>
          <cell r="G6617">
            <v>62363.405999999995</v>
          </cell>
          <cell r="H6617">
            <v>44044</v>
          </cell>
          <cell r="I6617">
            <v>21</v>
          </cell>
        </row>
        <row r="6618">
          <cell r="B6618" t="str">
            <v>I1936</v>
          </cell>
          <cell r="C6618" t="str">
            <v>Oficial Electricista</v>
          </cell>
          <cell r="D6618" t="str">
            <v>hs</v>
          </cell>
          <cell r="E6618">
            <v>190.47619047619048</v>
          </cell>
          <cell r="F6618">
            <v>792.42979906493497</v>
          </cell>
          <cell r="G6618">
            <v>150939.0093457019</v>
          </cell>
          <cell r="H6618">
            <v>44044</v>
          </cell>
          <cell r="I6618">
            <v>1</v>
          </cell>
        </row>
        <row r="6619">
          <cell r="B6619" t="str">
            <v>I1005</v>
          </cell>
          <cell r="C6619" t="str">
            <v>Ayudante</v>
          </cell>
          <cell r="D6619" t="str">
            <v>hs</v>
          </cell>
          <cell r="E6619">
            <v>190.47619047619048</v>
          </cell>
          <cell r="F6619">
            <v>468.58057475324659</v>
          </cell>
          <cell r="G6619">
            <v>89253.442810142209</v>
          </cell>
          <cell r="H6619">
            <v>44044</v>
          </cell>
          <cell r="I6619">
            <v>1</v>
          </cell>
        </row>
        <row r="6620">
          <cell r="B6620" t="str">
            <v>I2218</v>
          </cell>
          <cell r="C6620" t="str">
            <v>Caja De Pase Estanco Ip 65 Conexbox 10X10X5</v>
          </cell>
          <cell r="D6620" t="str">
            <v>u</v>
          </cell>
          <cell r="E6620">
            <v>14</v>
          </cell>
          <cell r="F6620">
            <v>164.84299999999999</v>
          </cell>
          <cell r="G6620">
            <v>2307.8019999999997</v>
          </cell>
          <cell r="H6620">
            <v>44044</v>
          </cell>
          <cell r="I6620">
            <v>15</v>
          </cell>
        </row>
        <row r="6622">
          <cell r="A6622" t="str">
            <v>T2071</v>
          </cell>
          <cell r="C6622" t="str">
            <v>5.5.3.7. Cañerías Eléctricas A La Vista/ Bajo Anden - Caño Hºgº 3/4" (350 Ml)</v>
          </cell>
          <cell r="D6622" t="str">
            <v>gl</v>
          </cell>
          <cell r="E6622">
            <v>16.666666666666668</v>
          </cell>
          <cell r="F6622" t="str">
            <v>días</v>
          </cell>
          <cell r="G6622">
            <v>280525.52220909082</v>
          </cell>
          <cell r="H6622">
            <v>44044</v>
          </cell>
          <cell r="I6622" t="str">
            <v>ITUZAINGÓ</v>
          </cell>
        </row>
        <row r="6623">
          <cell r="B6623" t="str">
            <v>I1936</v>
          </cell>
          <cell r="C6623" t="str">
            <v>Oficial Electricista</v>
          </cell>
          <cell r="D6623" t="str">
            <v>hs</v>
          </cell>
          <cell r="E6623">
            <v>133.33333333333334</v>
          </cell>
          <cell r="F6623">
            <v>792.42979906493497</v>
          </cell>
          <cell r="G6623">
            <v>105657.30654199133</v>
          </cell>
          <cell r="H6623">
            <v>44044</v>
          </cell>
          <cell r="I6623">
            <v>1</v>
          </cell>
        </row>
        <row r="6624">
          <cell r="B6624" t="str">
            <v>I1005</v>
          </cell>
          <cell r="C6624" t="str">
            <v>Ayudante</v>
          </cell>
          <cell r="D6624" t="str">
            <v>hs</v>
          </cell>
          <cell r="E6624">
            <v>133.33333333333334</v>
          </cell>
          <cell r="F6624">
            <v>468.58057475324659</v>
          </cell>
          <cell r="G6624">
            <v>62477.409967099549</v>
          </cell>
          <cell r="H6624">
            <v>44044</v>
          </cell>
          <cell r="I6624">
            <v>1</v>
          </cell>
        </row>
        <row r="6625">
          <cell r="B6625" t="str">
            <v>I1526</v>
          </cell>
          <cell r="C6625" t="str">
            <v>Caño Hierro Galvanizado 3/4" X 3 Ml Daisa</v>
          </cell>
          <cell r="D6625" t="str">
            <v>ml</v>
          </cell>
          <cell r="E6625">
            <v>380</v>
          </cell>
          <cell r="F6625">
            <v>116.8044</v>
          </cell>
          <cell r="G6625">
            <v>44385.671999999999</v>
          </cell>
          <cell r="H6625">
            <v>44044</v>
          </cell>
          <cell r="I6625">
            <v>21</v>
          </cell>
        </row>
        <row r="6626">
          <cell r="B6626" t="str">
            <v>I2221</v>
          </cell>
          <cell r="C6626" t="str">
            <v>Union De Aluminio Daisa 3/4"</v>
          </cell>
          <cell r="D6626" t="str">
            <v>u</v>
          </cell>
          <cell r="E6626">
            <v>120</v>
          </cell>
          <cell r="F6626">
            <v>73.553700000000006</v>
          </cell>
          <cell r="G6626">
            <v>8826.4440000000013</v>
          </cell>
          <cell r="H6626">
            <v>44044</v>
          </cell>
          <cell r="I6626" t="str">
            <v>1 cada 3 ml</v>
          </cell>
        </row>
        <row r="6627">
          <cell r="B6627" t="str">
            <v>I2222</v>
          </cell>
          <cell r="C6627" t="str">
            <v>Caja De Paso Cuadrada 15 X 15 X 10 Cm De Aluminio Daisa</v>
          </cell>
          <cell r="D6627" t="str">
            <v>u</v>
          </cell>
          <cell r="E6627">
            <v>24</v>
          </cell>
          <cell r="F6627">
            <v>1765.2892999999999</v>
          </cell>
          <cell r="G6627">
            <v>42366.943199999994</v>
          </cell>
          <cell r="H6627">
            <v>44044</v>
          </cell>
          <cell r="I6627" t="str">
            <v>1 cada 15 ml</v>
          </cell>
        </row>
        <row r="6628">
          <cell r="B6628" t="str">
            <v>I2232</v>
          </cell>
          <cell r="C6628" t="str">
            <v>Conector De Aluminio Para Caja De 3/4" Daisa</v>
          </cell>
          <cell r="D6628" t="str">
            <v>u</v>
          </cell>
          <cell r="E6628">
            <v>48</v>
          </cell>
          <cell r="F6628">
            <v>145.4545</v>
          </cell>
          <cell r="G6628">
            <v>6981.8159999999998</v>
          </cell>
          <cell r="H6628">
            <v>44044</v>
          </cell>
          <cell r="I6628" t="str">
            <v>2 por caja</v>
          </cell>
        </row>
        <row r="6629">
          <cell r="B6629" t="str">
            <v>I2223</v>
          </cell>
          <cell r="C6629" t="str">
            <v>Abrazadera Para Caño Hg 3/4 Daisa</v>
          </cell>
          <cell r="D6629" t="str">
            <v>u</v>
          </cell>
          <cell r="E6629">
            <v>117</v>
          </cell>
          <cell r="F6629">
            <v>80.991699999999994</v>
          </cell>
          <cell r="G6629">
            <v>9476.0288999999993</v>
          </cell>
          <cell r="H6629">
            <v>44044</v>
          </cell>
          <cell r="I6629" t="str">
            <v xml:space="preserve">350 ml / 3 </v>
          </cell>
        </row>
        <row r="6630">
          <cell r="B6630" t="str">
            <v>I1193</v>
          </cell>
          <cell r="C6630" t="str">
            <v>Tacos De Nylon De 8 Mm</v>
          </cell>
          <cell r="D6630" t="str">
            <v>u</v>
          </cell>
          <cell r="E6630">
            <v>117</v>
          </cell>
          <cell r="F6630">
            <v>0.55369999999999997</v>
          </cell>
          <cell r="G6630">
            <v>64.782899999999998</v>
          </cell>
          <cell r="H6630">
            <v>44044</v>
          </cell>
          <cell r="I6630" t="str">
            <v>idem</v>
          </cell>
        </row>
        <row r="6631">
          <cell r="B6631" t="str">
            <v>I1194</v>
          </cell>
          <cell r="C6631" t="str">
            <v>Tornillo De 40 Mm Para Taco De 8</v>
          </cell>
          <cell r="D6631" t="str">
            <v>u</v>
          </cell>
          <cell r="E6631">
            <v>117</v>
          </cell>
          <cell r="F6631">
            <v>2.4710999999999999</v>
          </cell>
          <cell r="G6631">
            <v>289.11869999999999</v>
          </cell>
          <cell r="H6631">
            <v>44044</v>
          </cell>
          <cell r="I6631" t="str">
            <v>idem</v>
          </cell>
        </row>
        <row r="6633">
          <cell r="A6633" t="str">
            <v>T2072</v>
          </cell>
          <cell r="C6633" t="str">
            <v>5.5.3.8. Cañerías Eléctricas A La Vista/ Bajo Anden - Caño Hºgº 1 1/2" (350 Ml)</v>
          </cell>
          <cell r="D6633" t="str">
            <v>gl</v>
          </cell>
          <cell r="E6633">
            <v>19.444444444444443</v>
          </cell>
          <cell r="F6633" t="str">
            <v>días</v>
          </cell>
          <cell r="G6633">
            <v>367711.98274600541</v>
          </cell>
          <cell r="H6633">
            <v>44044</v>
          </cell>
          <cell r="I6633" t="str">
            <v>ITUZAINGÓ</v>
          </cell>
        </row>
        <row r="6634">
          <cell r="B6634" t="str">
            <v>I1936</v>
          </cell>
          <cell r="C6634" t="str">
            <v>Oficial Electricista</v>
          </cell>
          <cell r="D6634" t="str">
            <v>hs</v>
          </cell>
          <cell r="E6634">
            <v>155.55555555555554</v>
          </cell>
          <cell r="F6634">
            <v>792.42979906493497</v>
          </cell>
          <cell r="G6634">
            <v>123266.85763232321</v>
          </cell>
          <cell r="H6634">
            <v>44044</v>
          </cell>
          <cell r="I6634">
            <v>1</v>
          </cell>
        </row>
        <row r="6635">
          <cell r="B6635" t="str">
            <v>I1005</v>
          </cell>
          <cell r="C6635" t="str">
            <v>Ayudante</v>
          </cell>
          <cell r="D6635" t="str">
            <v>hs</v>
          </cell>
          <cell r="E6635">
            <v>155.55555555555554</v>
          </cell>
          <cell r="F6635">
            <v>468.58057475324659</v>
          </cell>
          <cell r="G6635">
            <v>72890.311628282798</v>
          </cell>
          <cell r="H6635">
            <v>44044</v>
          </cell>
          <cell r="I6635">
            <v>1</v>
          </cell>
        </row>
        <row r="6636">
          <cell r="B6636" t="str">
            <v>I2229</v>
          </cell>
          <cell r="C6636" t="str">
            <v>Caño Hierro Galvanizado 1 1/4" X 3 Ml Daisa</v>
          </cell>
          <cell r="D6636" t="str">
            <v>ml</v>
          </cell>
          <cell r="E6636">
            <v>380</v>
          </cell>
          <cell r="F6636">
            <v>207.16253443526173</v>
          </cell>
          <cell r="G6636">
            <v>78721.763085399463</v>
          </cell>
          <cell r="H6636">
            <v>44044</v>
          </cell>
          <cell r="I6636">
            <v>18</v>
          </cell>
        </row>
        <row r="6637">
          <cell r="B6637" t="str">
            <v>I2228</v>
          </cell>
          <cell r="C6637" t="str">
            <v>Union De Aluminio Daisa 1 1/4"</v>
          </cell>
          <cell r="D6637" t="str">
            <v>u</v>
          </cell>
          <cell r="E6637">
            <v>120</v>
          </cell>
          <cell r="F6637">
            <v>137.1901</v>
          </cell>
          <cell r="G6637">
            <v>16462.812000000002</v>
          </cell>
          <cell r="H6637">
            <v>44044</v>
          </cell>
          <cell r="I6637" t="str">
            <v>1 cada 3 ml</v>
          </cell>
        </row>
        <row r="6638">
          <cell r="B6638" t="str">
            <v>I2222</v>
          </cell>
          <cell r="C6638" t="str">
            <v>Caja De Paso Cuadrada 15 X 15 X 10 Cm De Aluminio Daisa</v>
          </cell>
          <cell r="D6638" t="str">
            <v>u</v>
          </cell>
          <cell r="E6638">
            <v>24</v>
          </cell>
          <cell r="F6638">
            <v>1765.2892999999999</v>
          </cell>
          <cell r="G6638">
            <v>42366.943199999994</v>
          </cell>
          <cell r="H6638">
            <v>44044</v>
          </cell>
          <cell r="I6638" t="str">
            <v>1 cada 15 ml</v>
          </cell>
        </row>
        <row r="6639">
          <cell r="B6639" t="str">
            <v>I2233</v>
          </cell>
          <cell r="C6639" t="str">
            <v>Conector De Aluminio Para Caja De 1 1/2" Daisa</v>
          </cell>
          <cell r="D6639" t="str">
            <v>u</v>
          </cell>
          <cell r="E6639">
            <v>48</v>
          </cell>
          <cell r="F6639">
            <v>255.63640000000001</v>
          </cell>
          <cell r="G6639">
            <v>12270.547200000001</v>
          </cell>
          <cell r="H6639">
            <v>44044</v>
          </cell>
          <cell r="I6639" t="str">
            <v>2 por caja</v>
          </cell>
        </row>
        <row r="6640">
          <cell r="B6640" t="str">
            <v>I2230</v>
          </cell>
          <cell r="C6640" t="str">
            <v>Abrazadera Para Caño Hg 1 1/4" Daisa</v>
          </cell>
          <cell r="D6640" t="str">
            <v>u</v>
          </cell>
          <cell r="E6640">
            <v>127</v>
          </cell>
          <cell r="F6640">
            <v>168.0992</v>
          </cell>
          <cell r="G6640">
            <v>21348.598399999999</v>
          </cell>
          <cell r="H6640">
            <v>44044</v>
          </cell>
          <cell r="I6640" t="str">
            <v>Long cañería / 3 ml</v>
          </cell>
        </row>
        <row r="6641">
          <cell r="B6641" t="str">
            <v>I1193</v>
          </cell>
          <cell r="C6641" t="str">
            <v>Tacos De Nylon De 8 Mm</v>
          </cell>
          <cell r="D6641" t="str">
            <v>u</v>
          </cell>
          <cell r="E6641">
            <v>127</v>
          </cell>
          <cell r="F6641">
            <v>0.55369999999999997</v>
          </cell>
          <cell r="G6641">
            <v>70.31989999999999</v>
          </cell>
          <cell r="H6641">
            <v>44044</v>
          </cell>
          <cell r="I6641" t="str">
            <v>idem</v>
          </cell>
        </row>
        <row r="6642">
          <cell r="B6642" t="str">
            <v>I1194</v>
          </cell>
          <cell r="C6642" t="str">
            <v>Tornillo De 40 Mm Para Taco De 8</v>
          </cell>
          <cell r="D6642" t="str">
            <v>u</v>
          </cell>
          <cell r="E6642">
            <v>127</v>
          </cell>
          <cell r="F6642">
            <v>2.4710999999999999</v>
          </cell>
          <cell r="G6642">
            <v>313.8297</v>
          </cell>
          <cell r="H6642">
            <v>44044</v>
          </cell>
          <cell r="I6642" t="str">
            <v>idem</v>
          </cell>
        </row>
        <row r="6644">
          <cell r="A6644" t="str">
            <v>T2073</v>
          </cell>
          <cell r="C6644" t="str">
            <v>5.5.3.9. Cañerías Eléctricas A La Vista/ Bajo Anden - Caño Hºgº 2" (200 Ml)</v>
          </cell>
          <cell r="D6644" t="str">
            <v>gl</v>
          </cell>
          <cell r="E6644">
            <v>19.444444444444443</v>
          </cell>
          <cell r="F6644" t="str">
            <v>días</v>
          </cell>
          <cell r="G6644">
            <v>366856.51766060607</v>
          </cell>
          <cell r="H6644">
            <v>44044</v>
          </cell>
          <cell r="I6644" t="str">
            <v>ITUZAINGÓ</v>
          </cell>
        </row>
        <row r="6645">
          <cell r="B6645" t="str">
            <v>I1936</v>
          </cell>
          <cell r="C6645" t="str">
            <v>Oficial Electricista</v>
          </cell>
          <cell r="D6645" t="str">
            <v>hs</v>
          </cell>
          <cell r="E6645">
            <v>155.55555555555554</v>
          </cell>
          <cell r="F6645">
            <v>792.42979906493497</v>
          </cell>
          <cell r="G6645">
            <v>123266.85763232321</v>
          </cell>
          <cell r="H6645">
            <v>44044</v>
          </cell>
          <cell r="I6645">
            <v>1</v>
          </cell>
        </row>
        <row r="6646">
          <cell r="B6646" t="str">
            <v>I1005</v>
          </cell>
          <cell r="C6646" t="str">
            <v>Ayudante</v>
          </cell>
          <cell r="D6646" t="str">
            <v>hs</v>
          </cell>
          <cell r="E6646">
            <v>155.55555555555554</v>
          </cell>
          <cell r="F6646">
            <v>468.58057475324659</v>
          </cell>
          <cell r="G6646">
            <v>72890.311628282798</v>
          </cell>
          <cell r="H6646">
            <v>44044</v>
          </cell>
          <cell r="I6646">
            <v>1</v>
          </cell>
        </row>
        <row r="6647">
          <cell r="B6647" t="str">
            <v>I2225</v>
          </cell>
          <cell r="C6647" t="str">
            <v>Caño Hierro Galvanizado 2" X 3 Ml Daisa</v>
          </cell>
          <cell r="D6647" t="str">
            <v>ml</v>
          </cell>
          <cell r="E6647">
            <v>210</v>
          </cell>
          <cell r="F6647">
            <v>448.20940000000002</v>
          </cell>
          <cell r="G6647">
            <v>94123.974000000002</v>
          </cell>
          <cell r="H6647">
            <v>44044</v>
          </cell>
          <cell r="I6647">
            <v>18</v>
          </cell>
        </row>
        <row r="6648">
          <cell r="B6648" t="str">
            <v>I2231</v>
          </cell>
          <cell r="C6648" t="str">
            <v>Union De Aluminio Daisa 2"</v>
          </cell>
          <cell r="D6648" t="str">
            <v>u</v>
          </cell>
          <cell r="E6648">
            <v>70</v>
          </cell>
          <cell r="F6648">
            <v>303.30579999999998</v>
          </cell>
          <cell r="G6648">
            <v>21231.405999999999</v>
          </cell>
          <cell r="H6648">
            <v>44044</v>
          </cell>
          <cell r="I6648" t="str">
            <v>Long cañería / 3 ml</v>
          </cell>
        </row>
        <row r="6649">
          <cell r="B6649" t="str">
            <v>I2222</v>
          </cell>
          <cell r="C6649" t="str">
            <v>Caja De Paso Cuadrada 15 X 15 X 10 Cm De Aluminio Daisa</v>
          </cell>
          <cell r="D6649" t="str">
            <v>u</v>
          </cell>
          <cell r="E6649">
            <v>14</v>
          </cell>
          <cell r="F6649">
            <v>1765.2892999999999</v>
          </cell>
          <cell r="G6649">
            <v>24714.050199999998</v>
          </cell>
          <cell r="H6649">
            <v>44044</v>
          </cell>
          <cell r="I6649" t="str">
            <v>Long cañería / 15ml</v>
          </cell>
        </row>
        <row r="6650">
          <cell r="B6650" t="str">
            <v>I2234</v>
          </cell>
          <cell r="C6650" t="str">
            <v>Conector De Aluminio Para Caja De 2" Daisa</v>
          </cell>
          <cell r="D6650" t="str">
            <v>u</v>
          </cell>
          <cell r="E6650">
            <v>28</v>
          </cell>
          <cell r="F6650">
            <v>340.49590000000001</v>
          </cell>
          <cell r="G6650">
            <v>9533.8852000000006</v>
          </cell>
          <cell r="H6650">
            <v>44044</v>
          </cell>
          <cell r="I6650" t="str">
            <v>2 por caja</v>
          </cell>
        </row>
        <row r="6651">
          <cell r="B6651" t="str">
            <v>I2227</v>
          </cell>
          <cell r="C6651" t="str">
            <v>Abrazadera Para Caño Hg 2" Daisa</v>
          </cell>
          <cell r="D6651" t="str">
            <v>u</v>
          </cell>
          <cell r="E6651">
            <v>70</v>
          </cell>
          <cell r="F6651">
            <v>298.34710000000001</v>
          </cell>
          <cell r="G6651">
            <v>20884.297000000002</v>
          </cell>
          <cell r="H6651">
            <v>44044</v>
          </cell>
          <cell r="I6651" t="str">
            <v>Long cañería / 3 ml</v>
          </cell>
        </row>
        <row r="6652">
          <cell r="B6652" t="str">
            <v>I1193</v>
          </cell>
          <cell r="C6652" t="str">
            <v>Tacos De Nylon De 8 Mm</v>
          </cell>
          <cell r="D6652" t="str">
            <v>u</v>
          </cell>
          <cell r="E6652">
            <v>70</v>
          </cell>
          <cell r="F6652">
            <v>0.55369999999999997</v>
          </cell>
          <cell r="G6652">
            <v>38.759</v>
          </cell>
          <cell r="H6652">
            <v>44044</v>
          </cell>
          <cell r="I6652" t="str">
            <v>idem</v>
          </cell>
        </row>
        <row r="6653">
          <cell r="B6653" t="str">
            <v>I1194</v>
          </cell>
          <cell r="C6653" t="str">
            <v>Tornillo De 40 Mm Para Taco De 8</v>
          </cell>
          <cell r="D6653" t="str">
            <v>u</v>
          </cell>
          <cell r="E6653">
            <v>70</v>
          </cell>
          <cell r="F6653">
            <v>2.4710999999999999</v>
          </cell>
          <cell r="G6653">
            <v>172.97699999999998</v>
          </cell>
          <cell r="H6653">
            <v>44044</v>
          </cell>
          <cell r="I6653" t="str">
            <v>idem</v>
          </cell>
        </row>
        <row r="6655">
          <cell r="A6655" t="str">
            <v>T2074</v>
          </cell>
          <cell r="C6655" t="str">
            <v>5.5.3.11. Cajas Redonda Al</v>
          </cell>
          <cell r="D6655" t="str">
            <v>u</v>
          </cell>
          <cell r="G6655">
            <v>1125.3001663549783</v>
          </cell>
          <cell r="H6655">
            <v>44044</v>
          </cell>
          <cell r="I6655" t="str">
            <v>ITUZAINGÓ</v>
          </cell>
        </row>
        <row r="6656">
          <cell r="B6656" t="str">
            <v>I1936</v>
          </cell>
          <cell r="C6656" t="str">
            <v>Oficial Electricista</v>
          </cell>
          <cell r="D6656" t="str">
            <v>hs</v>
          </cell>
          <cell r="E6656">
            <v>0.33333333333333331</v>
          </cell>
          <cell r="F6656">
            <v>792.42979906493497</v>
          </cell>
          <cell r="G6656">
            <v>264.14326635497832</v>
          </cell>
          <cell r="H6656">
            <v>44044</v>
          </cell>
          <cell r="I6656">
            <v>24</v>
          </cell>
        </row>
        <row r="6657">
          <cell r="B6657" t="str">
            <v>I2232</v>
          </cell>
          <cell r="C6657" t="str">
            <v>Conector De Aluminio Para Caja De 3/4" Daisa</v>
          </cell>
          <cell r="D6657" t="str">
            <v>u</v>
          </cell>
          <cell r="E6657">
            <v>2</v>
          </cell>
          <cell r="F6657">
            <v>145.4545</v>
          </cell>
          <cell r="G6657">
            <v>290.90899999999999</v>
          </cell>
          <cell r="H6657">
            <v>44044</v>
          </cell>
        </row>
        <row r="6658">
          <cell r="B6658" t="str">
            <v>I2235</v>
          </cell>
          <cell r="C6658" t="str">
            <v>Caja Redonda De Aluminio Daisa</v>
          </cell>
          <cell r="D6658" t="str">
            <v>u</v>
          </cell>
          <cell r="E6658">
            <v>1</v>
          </cell>
          <cell r="F6658">
            <v>570.24789999999996</v>
          </cell>
          <cell r="G6658">
            <v>570.24789999999996</v>
          </cell>
          <cell r="H6658">
            <v>44044</v>
          </cell>
        </row>
        <row r="6660">
          <cell r="A6660" t="str">
            <v>T2075</v>
          </cell>
          <cell r="C6660" t="str">
            <v>5.5.3.12. Cajas Al - 300X300Mm</v>
          </cell>
          <cell r="D6660" t="str">
            <v>u</v>
          </cell>
          <cell r="G6660">
            <v>5751.1074850153482</v>
          </cell>
          <cell r="H6660">
            <v>44044</v>
          </cell>
          <cell r="I6660" t="str">
            <v>ITUZAINGÓ</v>
          </cell>
        </row>
        <row r="6661">
          <cell r="B6661" t="str">
            <v>I1936</v>
          </cell>
          <cell r="C6661" t="str">
            <v>Oficial Electricista</v>
          </cell>
          <cell r="D6661" t="str">
            <v>hs</v>
          </cell>
          <cell r="E6661">
            <v>1</v>
          </cell>
          <cell r="F6661">
            <v>792.42979906493497</v>
          </cell>
          <cell r="G6661">
            <v>792.42979906493497</v>
          </cell>
          <cell r="H6661">
            <v>44044</v>
          </cell>
          <cell r="I6661">
            <v>1</v>
          </cell>
        </row>
        <row r="6662">
          <cell r="B6662" t="str">
            <v>I2236</v>
          </cell>
          <cell r="C6662" t="str">
            <v>Caja Aluminio 300 X 300 Mm</v>
          </cell>
          <cell r="D6662" t="str">
            <v>u</v>
          </cell>
          <cell r="E6662">
            <v>1</v>
          </cell>
          <cell r="F6662">
            <v>4958.6776859504134</v>
          </cell>
          <cell r="G6662">
            <v>4958.6776859504134</v>
          </cell>
          <cell r="H6662">
            <v>44080</v>
          </cell>
          <cell r="I6662" t="str">
            <v>sin precio</v>
          </cell>
        </row>
        <row r="6664">
          <cell r="A6664" t="str">
            <v>T2076</v>
          </cell>
          <cell r="C6664" t="str">
            <v>5.5.3.13. Cajas Al - 150X150Mm</v>
          </cell>
          <cell r="D6664" t="str">
            <v>u</v>
          </cell>
          <cell r="G6664">
            <v>2610.6116172467532</v>
          </cell>
          <cell r="H6664">
            <v>44044</v>
          </cell>
          <cell r="I6664" t="str">
            <v>ITUZAINGÓ</v>
          </cell>
        </row>
        <row r="6665">
          <cell r="B6665" t="str">
            <v>I1936</v>
          </cell>
          <cell r="C6665" t="str">
            <v>Oficial Electricista</v>
          </cell>
          <cell r="D6665" t="str">
            <v>hs</v>
          </cell>
          <cell r="E6665">
            <v>1</v>
          </cell>
          <cell r="F6665">
            <v>792.42979906493497</v>
          </cell>
          <cell r="G6665">
            <v>792.42979906493497</v>
          </cell>
          <cell r="H6665">
            <v>44044</v>
          </cell>
          <cell r="I6665">
            <v>1</v>
          </cell>
        </row>
        <row r="6666">
          <cell r="B6666" t="str">
            <v>I2237</v>
          </cell>
          <cell r="C6666" t="str">
            <v>Caja Aluminio 150 X 150 Mm</v>
          </cell>
          <cell r="D6666" t="str">
            <v>u</v>
          </cell>
          <cell r="E6666">
            <v>1</v>
          </cell>
          <cell r="F6666">
            <v>1818.1818181818182</v>
          </cell>
          <cell r="G6666">
            <v>1818.1818181818182</v>
          </cell>
          <cell r="H6666">
            <v>44110</v>
          </cell>
          <cell r="I6666" t="str">
            <v>sin precio</v>
          </cell>
        </row>
        <row r="6668">
          <cell r="A6668" t="str">
            <v>T2077</v>
          </cell>
          <cell r="C6668" t="str">
            <v>5.5.4.1. Tendido De Circuitos Cu 2,5Mm^2 -(5550 Ml)</v>
          </cell>
          <cell r="D6668" t="str">
            <v>gl</v>
          </cell>
          <cell r="E6668">
            <v>45.833333333333336</v>
          </cell>
          <cell r="F6668" t="str">
            <v>días</v>
          </cell>
          <cell r="G6668">
            <v>683595.38362285704</v>
          </cell>
          <cell r="H6668">
            <v>44044</v>
          </cell>
          <cell r="I6668" t="str">
            <v>ITUZAINGÓ</v>
          </cell>
        </row>
        <row r="6669">
          <cell r="B6669" t="str">
            <v>I2188</v>
          </cell>
          <cell r="C6669" t="str">
            <v>Cable Cu 2,5Mm^2 - Iram 62.267</v>
          </cell>
          <cell r="D6669" t="str">
            <v>ml</v>
          </cell>
          <cell r="E6669">
            <v>5775</v>
          </cell>
          <cell r="F6669">
            <v>29.382000000000001</v>
          </cell>
          <cell r="G6669">
            <v>169681.05000000002</v>
          </cell>
          <cell r="H6669">
            <v>44044</v>
          </cell>
          <cell r="I6669">
            <v>5500</v>
          </cell>
        </row>
        <row r="6670">
          <cell r="B6670" t="str">
            <v>I1936</v>
          </cell>
          <cell r="C6670" t="str">
            <v>Oficial Electricista</v>
          </cell>
          <cell r="D6670" t="str">
            <v>hs</v>
          </cell>
          <cell r="E6670">
            <v>366.66666666666669</v>
          </cell>
          <cell r="F6670">
            <v>792.42979906493497</v>
          </cell>
          <cell r="G6670">
            <v>290557.59299047617</v>
          </cell>
          <cell r="H6670">
            <v>44044</v>
          </cell>
          <cell r="I6670">
            <v>120</v>
          </cell>
        </row>
        <row r="6671">
          <cell r="B6671" t="str">
            <v>I1937</v>
          </cell>
          <cell r="C6671" t="str">
            <v>Ayudante Electricista</v>
          </cell>
          <cell r="D6671" t="str">
            <v>hs</v>
          </cell>
          <cell r="E6671">
            <v>366.66666666666669</v>
          </cell>
          <cell r="F6671">
            <v>609.15474717922052</v>
          </cell>
          <cell r="G6671">
            <v>223356.74063238088</v>
          </cell>
          <cell r="H6671">
            <v>44044</v>
          </cell>
          <cell r="I6671">
            <v>0.12698412698412698</v>
          </cell>
        </row>
        <row r="6673">
          <cell r="A6673" t="str">
            <v>T2078</v>
          </cell>
          <cell r="C6673" t="str">
            <v>5.5.4.2. Tendido De Circuitos Cu 6Mm^2 - Verde/Amarillo (1500 Ml)</v>
          </cell>
          <cell r="D6673" t="str">
            <v>gl</v>
          </cell>
          <cell r="E6673">
            <v>15</v>
          </cell>
          <cell r="F6673" t="str">
            <v>días</v>
          </cell>
          <cell r="G6673">
            <v>260334.10304929863</v>
          </cell>
          <cell r="H6673">
            <v>44044</v>
          </cell>
          <cell r="I6673" t="str">
            <v>ITUZAINGÓ</v>
          </cell>
        </row>
        <row r="6674">
          <cell r="B6674" t="str">
            <v>I2238</v>
          </cell>
          <cell r="C6674" t="str">
            <v>Cable Unipolar Afumex 6Mm Prysmian Pirelli</v>
          </cell>
          <cell r="D6674" t="str">
            <v>ml</v>
          </cell>
          <cell r="E6674">
            <v>1575</v>
          </cell>
          <cell r="F6674">
            <v>58.504100000000001</v>
          </cell>
          <cell r="G6674">
            <v>92143.957500000004</v>
          </cell>
          <cell r="H6674">
            <v>44044</v>
          </cell>
          <cell r="I6674">
            <v>1500</v>
          </cell>
        </row>
        <row r="6675">
          <cell r="B6675" t="str">
            <v>I1936</v>
          </cell>
          <cell r="C6675" t="str">
            <v>Oficial Electricista</v>
          </cell>
          <cell r="D6675" t="str">
            <v>hs</v>
          </cell>
          <cell r="E6675">
            <v>120</v>
          </cell>
          <cell r="F6675">
            <v>792.42979906493497</v>
          </cell>
          <cell r="G6675">
            <v>95091.575887792191</v>
          </cell>
          <cell r="H6675">
            <v>44044</v>
          </cell>
          <cell r="I6675">
            <v>100</v>
          </cell>
        </row>
        <row r="6676">
          <cell r="B6676" t="str">
            <v>I1937</v>
          </cell>
          <cell r="C6676" t="str">
            <v>Ayudante Electricista</v>
          </cell>
          <cell r="D6676" t="str">
            <v>hs</v>
          </cell>
          <cell r="E6676">
            <v>120</v>
          </cell>
          <cell r="F6676">
            <v>609.15474717922052</v>
          </cell>
          <cell r="G6676">
            <v>73098.569661506466</v>
          </cell>
          <cell r="H6676">
            <v>44044</v>
          </cell>
          <cell r="I6676">
            <v>0.15238095238095239</v>
          </cell>
        </row>
        <row r="6678">
          <cell r="A6678" t="str">
            <v>T2079</v>
          </cell>
          <cell r="C6678" t="str">
            <v>5.5.4.3. Tendido De Circuitos Cu 2X2,5Mm^2 - (700 Ml)</v>
          </cell>
          <cell r="D6678" t="str">
            <v>gl</v>
          </cell>
          <cell r="E6678">
            <v>7</v>
          </cell>
          <cell r="F6678" t="str">
            <v>días</v>
          </cell>
          <cell r="G6678">
            <v>128055.66458967271</v>
          </cell>
          <cell r="H6678">
            <v>44044</v>
          </cell>
          <cell r="I6678" t="str">
            <v>ITUZAINGÓ</v>
          </cell>
        </row>
        <row r="6679">
          <cell r="B6679" t="str">
            <v>I1275</v>
          </cell>
          <cell r="C6679" t="str">
            <v>Cable 2X2,5Mm - Iram 2178 X 50 Ml</v>
          </cell>
          <cell r="D6679" t="str">
            <v>ml</v>
          </cell>
          <cell r="E6679">
            <v>735</v>
          </cell>
          <cell r="F6679">
            <v>67.438000000000002</v>
          </cell>
          <cell r="G6679">
            <v>49566.93</v>
          </cell>
          <cell r="H6679">
            <v>44044</v>
          </cell>
          <cell r="I6679">
            <v>700</v>
          </cell>
        </row>
        <row r="6680">
          <cell r="B6680" t="str">
            <v>I1936</v>
          </cell>
          <cell r="C6680" t="str">
            <v>Oficial Electricista</v>
          </cell>
          <cell r="D6680" t="str">
            <v>hs</v>
          </cell>
          <cell r="E6680">
            <v>56</v>
          </cell>
          <cell r="F6680">
            <v>792.42979906493497</v>
          </cell>
          <cell r="G6680">
            <v>44376.06874763636</v>
          </cell>
          <cell r="H6680">
            <v>44044</v>
          </cell>
          <cell r="I6680">
            <v>100</v>
          </cell>
        </row>
        <row r="6681">
          <cell r="B6681" t="str">
            <v>I1937</v>
          </cell>
          <cell r="C6681" t="str">
            <v>Ayudante Electricista</v>
          </cell>
          <cell r="D6681" t="str">
            <v>hs</v>
          </cell>
          <cell r="E6681">
            <v>56</v>
          </cell>
          <cell r="F6681">
            <v>609.15474717922052</v>
          </cell>
          <cell r="G6681">
            <v>34112.665842036353</v>
          </cell>
          <cell r="H6681">
            <v>44044</v>
          </cell>
          <cell r="I6681">
            <v>0.15238095238095239</v>
          </cell>
        </row>
        <row r="6683">
          <cell r="A6683" t="str">
            <v>T2080</v>
          </cell>
          <cell r="C6683" t="str">
            <v>5.5.4.4. Tendido De Circuitos Cu 2X4Mm^2 - (900 Ml)</v>
          </cell>
          <cell r="D6683" t="str">
            <v>gl</v>
          </cell>
          <cell r="E6683">
            <v>11.25</v>
          </cell>
          <cell r="F6683" t="str">
            <v>días</v>
          </cell>
          <cell r="G6683">
            <v>217752.893661974</v>
          </cell>
          <cell r="H6683">
            <v>44044</v>
          </cell>
          <cell r="I6683" t="str">
            <v>ITUZAINGÓ</v>
          </cell>
        </row>
        <row r="6684">
          <cell r="B6684" t="str">
            <v>I1720</v>
          </cell>
          <cell r="C6684" t="str">
            <v>Cable Cu 2X4Mm² - Iram 62.266 - Ls0H</v>
          </cell>
          <cell r="D6684" t="str">
            <v>ml</v>
          </cell>
          <cell r="E6684">
            <v>945</v>
          </cell>
          <cell r="F6684">
            <v>96.942099999999996</v>
          </cell>
          <cell r="G6684">
            <v>91610.284499999994</v>
          </cell>
          <cell r="H6684">
            <v>44044</v>
          </cell>
          <cell r="I6684">
            <v>900</v>
          </cell>
        </row>
        <row r="6685">
          <cell r="B6685" t="str">
            <v>I1936</v>
          </cell>
          <cell r="C6685" t="str">
            <v>Oficial Electricista</v>
          </cell>
          <cell r="D6685" t="str">
            <v>hs</v>
          </cell>
          <cell r="E6685">
            <v>90</v>
          </cell>
          <cell r="F6685">
            <v>792.42979906493497</v>
          </cell>
          <cell r="G6685">
            <v>71318.68191584415</v>
          </cell>
          <cell r="H6685">
            <v>44044</v>
          </cell>
          <cell r="I6685">
            <v>80</v>
          </cell>
        </row>
        <row r="6686">
          <cell r="B6686" t="str">
            <v>I1937</v>
          </cell>
          <cell r="C6686" t="str">
            <v>Ayudante Electricista</v>
          </cell>
          <cell r="D6686" t="str">
            <v>hs</v>
          </cell>
          <cell r="E6686">
            <v>90</v>
          </cell>
          <cell r="F6686">
            <v>609.15474717922052</v>
          </cell>
          <cell r="G6686">
            <v>54823.927246129846</v>
          </cell>
          <cell r="H6686">
            <v>44044</v>
          </cell>
          <cell r="I6686">
            <v>0.19047619047619047</v>
          </cell>
        </row>
        <row r="6688">
          <cell r="A6688" t="str">
            <v>T2081</v>
          </cell>
          <cell r="C6688" t="str">
            <v>5.5.4.5. Tendido De Circuitos Cu 4X4Mm^2 - (1000 Ml)</v>
          </cell>
          <cell r="D6688" t="str">
            <v>gl</v>
          </cell>
          <cell r="E6688">
            <v>16.666666666666668</v>
          </cell>
          <cell r="F6688" t="str">
            <v>días</v>
          </cell>
          <cell r="G6688">
            <v>400639.14449922071</v>
          </cell>
          <cell r="H6688">
            <v>44044</v>
          </cell>
          <cell r="I6688" t="str">
            <v>ITUZAINGÓ</v>
          </cell>
        </row>
        <row r="6689">
          <cell r="B6689" t="str">
            <v>I1706</v>
          </cell>
          <cell r="C6689" t="str">
            <v>Cable Cu 4X4Mm² - X 25 Ml</v>
          </cell>
          <cell r="D6689" t="str">
            <v>ml</v>
          </cell>
          <cell r="E6689">
            <v>1050</v>
          </cell>
          <cell r="F6689">
            <v>203.5821</v>
          </cell>
          <cell r="G6689">
            <v>213761.20499999999</v>
          </cell>
          <cell r="H6689">
            <v>44044</v>
          </cell>
          <cell r="I6689">
            <v>1000</v>
          </cell>
        </row>
        <row r="6690">
          <cell r="B6690" t="str">
            <v>I1936</v>
          </cell>
          <cell r="C6690" t="str">
            <v>Oficial Electricista</v>
          </cell>
          <cell r="D6690" t="str">
            <v>hs</v>
          </cell>
          <cell r="E6690">
            <v>133.33333333333334</v>
          </cell>
          <cell r="F6690">
            <v>792.42979906493497</v>
          </cell>
          <cell r="G6690">
            <v>105657.30654199133</v>
          </cell>
          <cell r="H6690">
            <v>44044</v>
          </cell>
          <cell r="I6690">
            <v>60</v>
          </cell>
        </row>
        <row r="6691">
          <cell r="B6691" t="str">
            <v>I1937</v>
          </cell>
          <cell r="C6691" t="str">
            <v>Ayudante Electricista</v>
          </cell>
          <cell r="D6691" t="str">
            <v>hs</v>
          </cell>
          <cell r="E6691">
            <v>133.33333333333334</v>
          </cell>
          <cell r="F6691">
            <v>609.15474717922052</v>
          </cell>
          <cell r="G6691">
            <v>81220.632957229405</v>
          </cell>
          <cell r="H6691">
            <v>44044</v>
          </cell>
          <cell r="I6691">
            <v>0.25396825396825401</v>
          </cell>
        </row>
        <row r="6693">
          <cell r="A6693" t="str">
            <v>T2082</v>
          </cell>
          <cell r="C6693" t="str">
            <v>5.5.4.6. Tendido De Circuitos Cu 4X6Mm^2 - (600 Ml)</v>
          </cell>
          <cell r="D6693" t="str">
            <v>gl</v>
          </cell>
          <cell r="E6693">
            <v>12</v>
          </cell>
          <cell r="F6693" t="str">
            <v>días</v>
          </cell>
          <cell r="G6693">
            <v>298768.67243943893</v>
          </cell>
          <cell r="H6693">
            <v>44044</v>
          </cell>
          <cell r="I6693" t="str">
            <v>ITUZAINGÓ</v>
          </cell>
        </row>
        <row r="6694">
          <cell r="B6694" t="str">
            <v>I1707</v>
          </cell>
          <cell r="C6694" t="str">
            <v>Cable Cu 4X6Mm² - X 50 Mts</v>
          </cell>
          <cell r="D6694" t="str">
            <v>ml</v>
          </cell>
          <cell r="E6694">
            <v>630</v>
          </cell>
          <cell r="F6694">
            <v>260.66120000000001</v>
          </cell>
          <cell r="G6694">
            <v>164216.55600000001</v>
          </cell>
          <cell r="H6694">
            <v>44044</v>
          </cell>
          <cell r="I6694">
            <v>600</v>
          </cell>
        </row>
        <row r="6695">
          <cell r="B6695" t="str">
            <v>I1936</v>
          </cell>
          <cell r="C6695" t="str">
            <v>Oficial Electricista</v>
          </cell>
          <cell r="D6695" t="str">
            <v>hs</v>
          </cell>
          <cell r="E6695">
            <v>96</v>
          </cell>
          <cell r="F6695">
            <v>792.42979906493497</v>
          </cell>
          <cell r="G6695">
            <v>76073.260710233764</v>
          </cell>
          <cell r="H6695">
            <v>44044</v>
          </cell>
          <cell r="I6695">
            <v>50</v>
          </cell>
        </row>
        <row r="6696">
          <cell r="B6696" t="str">
            <v>I1937</v>
          </cell>
          <cell r="C6696" t="str">
            <v>Ayudante Electricista</v>
          </cell>
          <cell r="D6696" t="str">
            <v>hs</v>
          </cell>
          <cell r="E6696">
            <v>96</v>
          </cell>
          <cell r="F6696">
            <v>609.15474717922052</v>
          </cell>
          <cell r="G6696">
            <v>58478.85572920517</v>
          </cell>
          <cell r="H6696">
            <v>44044</v>
          </cell>
          <cell r="I6696">
            <v>0.30476190476190479</v>
          </cell>
        </row>
        <row r="6698">
          <cell r="A6698" t="str">
            <v>T2083</v>
          </cell>
          <cell r="C6698" t="str">
            <v>5.5.4.7. Tendido De Circuitos Cu 4X10Mm^2 - (500 Ml)</v>
          </cell>
          <cell r="D6698" t="str">
            <v>gl</v>
          </cell>
          <cell r="E6698">
            <v>12.5</v>
          </cell>
          <cell r="F6698" t="str">
            <v>días</v>
          </cell>
          <cell r="G6698">
            <v>394870.23712441552</v>
          </cell>
          <cell r="H6698">
            <v>44044</v>
          </cell>
          <cell r="I6698" t="str">
            <v>ITUZAINGÓ</v>
          </cell>
        </row>
        <row r="6699">
          <cell r="B6699" t="str">
            <v>I1964</v>
          </cell>
          <cell r="C6699" t="str">
            <v>Cable Subterraneo Tetrapolar Mh 4X10 Mm</v>
          </cell>
          <cell r="D6699" t="str">
            <v>ml</v>
          </cell>
          <cell r="E6699">
            <v>525</v>
          </cell>
          <cell r="F6699">
            <v>485.1653</v>
          </cell>
          <cell r="G6699">
            <v>254711.7825</v>
          </cell>
          <cell r="H6699">
            <v>44044</v>
          </cell>
          <cell r="I6699">
            <v>500</v>
          </cell>
        </row>
        <row r="6700">
          <cell r="B6700" t="str">
            <v>I1936</v>
          </cell>
          <cell r="C6700" t="str">
            <v>Oficial Electricista</v>
          </cell>
          <cell r="D6700" t="str">
            <v>hs</v>
          </cell>
          <cell r="E6700">
            <v>100</v>
          </cell>
          <cell r="F6700">
            <v>792.42979906493497</v>
          </cell>
          <cell r="G6700">
            <v>79242.979906493492</v>
          </cell>
          <cell r="H6700">
            <v>44044</v>
          </cell>
          <cell r="I6700">
            <v>40</v>
          </cell>
        </row>
        <row r="6701">
          <cell r="B6701" t="str">
            <v>I1937</v>
          </cell>
          <cell r="C6701" t="str">
            <v>Ayudante Electricista</v>
          </cell>
          <cell r="D6701" t="str">
            <v>hs</v>
          </cell>
          <cell r="E6701">
            <v>100</v>
          </cell>
          <cell r="F6701">
            <v>609.15474717922052</v>
          </cell>
          <cell r="G6701">
            <v>60915.47471792205</v>
          </cell>
          <cell r="H6701">
            <v>44044</v>
          </cell>
          <cell r="I6701">
            <v>0.38095238095238093</v>
          </cell>
        </row>
        <row r="6703">
          <cell r="A6703" t="str">
            <v>T2084</v>
          </cell>
          <cell r="C6703" t="str">
            <v>5.5.1. Tomacorriente 220V/ 10A Ip44 En Anden</v>
          </cell>
          <cell r="D6703" t="str">
            <v>u</v>
          </cell>
          <cell r="G6703">
            <v>860.99999953246743</v>
          </cell>
          <cell r="H6703">
            <v>44044</v>
          </cell>
          <cell r="I6703" t="str">
            <v>ITUZAINGÓ</v>
          </cell>
        </row>
        <row r="6704">
          <cell r="B6704" t="str">
            <v>I1936</v>
          </cell>
          <cell r="C6704" t="str">
            <v>Oficial Electricista</v>
          </cell>
          <cell r="D6704" t="str">
            <v>hs</v>
          </cell>
          <cell r="E6704">
            <v>0.5</v>
          </cell>
          <cell r="F6704">
            <v>792.42979906493497</v>
          </cell>
          <cell r="G6704">
            <v>396.21489953246748</v>
          </cell>
          <cell r="H6704">
            <v>44044</v>
          </cell>
        </row>
        <row r="6705">
          <cell r="B6705" t="str">
            <v>I2240</v>
          </cell>
          <cell r="C6705" t="str">
            <v xml:space="preserve">Toma 10 A Ip 44 </v>
          </cell>
          <cell r="D6705" t="str">
            <v>u</v>
          </cell>
          <cell r="E6705">
            <v>1</v>
          </cell>
          <cell r="F6705">
            <v>464.7851</v>
          </cell>
          <cell r="G6705">
            <v>464.7851</v>
          </cell>
          <cell r="H6705">
            <v>44044</v>
          </cell>
        </row>
        <row r="6707">
          <cell r="A6707" t="str">
            <v>T2085</v>
          </cell>
          <cell r="C6707" t="str">
            <v xml:space="preserve">5.5.6.1. Provisión E Instalación De Columnas De Alumbrado Con 1 Luminaria Led 90W (9000Lm) - H: 6,00 Mts </v>
          </cell>
          <cell r="D6707" t="str">
            <v>u</v>
          </cell>
          <cell r="G6707">
            <v>21607.29182292987</v>
          </cell>
          <cell r="H6707">
            <v>44044</v>
          </cell>
          <cell r="I6707" t="str">
            <v>ITUZAINGÓ</v>
          </cell>
        </row>
        <row r="6708">
          <cell r="B6708" t="str">
            <v>I1728</v>
          </cell>
          <cell r="C6708" t="str">
            <v>Columna Doble Brazo 5,5M Altura Libre</v>
          </cell>
          <cell r="D6708" t="str">
            <v>u</v>
          </cell>
          <cell r="E6708">
            <v>1</v>
          </cell>
          <cell r="F6708">
            <v>8181.8181999999997</v>
          </cell>
          <cell r="G6708">
            <v>8181.8181999999997</v>
          </cell>
          <cell r="H6708">
            <v>44044</v>
          </cell>
        </row>
        <row r="6709">
          <cell r="B6709" t="str">
            <v>I1313</v>
          </cell>
          <cell r="C6709" t="str">
            <v>Camion Con Hidrogrua</v>
          </cell>
          <cell r="D6709" t="str">
            <v>hs</v>
          </cell>
          <cell r="E6709">
            <v>1</v>
          </cell>
          <cell r="F6709">
            <v>2375.9</v>
          </cell>
          <cell r="G6709">
            <v>2375.9</v>
          </cell>
          <cell r="H6709">
            <v>44062</v>
          </cell>
        </row>
        <row r="6710">
          <cell r="B6710" t="str">
            <v>I2241</v>
          </cell>
          <cell r="C6710" t="str">
            <v>Reflector Led 90W (8800Lm)</v>
          </cell>
          <cell r="D6710" t="str">
            <v>u</v>
          </cell>
          <cell r="E6710">
            <v>1</v>
          </cell>
          <cell r="F6710">
            <v>5569.1983</v>
          </cell>
          <cell r="G6710">
            <v>5569.1983</v>
          </cell>
          <cell r="H6710">
            <v>44044</v>
          </cell>
        </row>
        <row r="6711">
          <cell r="B6711" t="str">
            <v>I1004</v>
          </cell>
          <cell r="C6711" t="str">
            <v>Oficial</v>
          </cell>
          <cell r="D6711" t="str">
            <v>hs</v>
          </cell>
          <cell r="E6711">
            <v>2</v>
          </cell>
          <cell r="F6711">
            <v>534.76377932467528</v>
          </cell>
          <cell r="G6711">
            <v>1069.5275586493506</v>
          </cell>
          <cell r="H6711">
            <v>44044</v>
          </cell>
        </row>
        <row r="6712">
          <cell r="B6712" t="str">
            <v>I1005</v>
          </cell>
          <cell r="C6712" t="str">
            <v>Ayudante</v>
          </cell>
          <cell r="D6712" t="str">
            <v>hs</v>
          </cell>
          <cell r="E6712">
            <v>2</v>
          </cell>
          <cell r="F6712">
            <v>468.58057475324659</v>
          </cell>
          <cell r="G6712">
            <v>937.16114950649319</v>
          </cell>
          <cell r="H6712">
            <v>44044</v>
          </cell>
        </row>
        <row r="6713">
          <cell r="B6713" t="str">
            <v>I1311</v>
          </cell>
          <cell r="C6713" t="str">
            <v>Maquinista</v>
          </cell>
          <cell r="D6713" t="str">
            <v>hs</v>
          </cell>
          <cell r="E6713">
            <v>1</v>
          </cell>
          <cell r="F6713">
            <v>670.51752228571434</v>
          </cell>
          <cell r="G6713">
            <v>670.51752228571434</v>
          </cell>
          <cell r="H6713">
            <v>44062</v>
          </cell>
        </row>
        <row r="6714">
          <cell r="B6714" t="str">
            <v>I1936</v>
          </cell>
          <cell r="C6714" t="str">
            <v>Oficial Electricista</v>
          </cell>
          <cell r="D6714" t="str">
            <v>hs</v>
          </cell>
          <cell r="E6714">
            <v>2</v>
          </cell>
          <cell r="F6714">
            <v>792.42979906493497</v>
          </cell>
          <cell r="G6714">
            <v>1584.8595981298699</v>
          </cell>
          <cell r="H6714">
            <v>44044</v>
          </cell>
        </row>
        <row r="6715">
          <cell r="B6715" t="str">
            <v>I1937</v>
          </cell>
          <cell r="C6715" t="str">
            <v>Ayudante Electricista</v>
          </cell>
          <cell r="D6715" t="str">
            <v>hs</v>
          </cell>
          <cell r="E6715">
            <v>2</v>
          </cell>
          <cell r="F6715">
            <v>609.15474717922052</v>
          </cell>
          <cell r="G6715">
            <v>1218.309494358441</v>
          </cell>
          <cell r="H6715">
            <v>44044</v>
          </cell>
        </row>
        <row r="6717">
          <cell r="A6717" t="str">
            <v>T2086</v>
          </cell>
          <cell r="C6717" t="str">
            <v xml:space="preserve">5.5.6.2. Provisión E Instalación De Columnas De Alumbrado Con 2 Luminaria Led 90W (9000Lm) - H: 6,00 Mts </v>
          </cell>
          <cell r="D6717" t="str">
            <v>u</v>
          </cell>
          <cell r="G6717">
            <v>29093.170672178698</v>
          </cell>
          <cell r="H6717">
            <v>44044</v>
          </cell>
          <cell r="I6717" t="str">
            <v>ITUZAINGÓ</v>
          </cell>
        </row>
        <row r="6718">
          <cell r="B6718" t="str">
            <v>I1728</v>
          </cell>
          <cell r="C6718" t="str">
            <v>Columna Doble Brazo 5,5M Altura Libre</v>
          </cell>
          <cell r="D6718" t="str">
            <v>u</v>
          </cell>
          <cell r="E6718">
            <v>1.2</v>
          </cell>
          <cell r="F6718">
            <v>8181.8181999999997</v>
          </cell>
          <cell r="G6718">
            <v>9818.1818399999993</v>
          </cell>
          <cell r="H6718">
            <v>44044</v>
          </cell>
          <cell r="I6718" t="str">
            <v>incremento 20% costo por ser doble</v>
          </cell>
        </row>
        <row r="6719">
          <cell r="B6719" t="str">
            <v>I1313</v>
          </cell>
          <cell r="C6719" t="str">
            <v>Camion Con Hidrogrua</v>
          </cell>
          <cell r="D6719" t="str">
            <v>hs</v>
          </cell>
          <cell r="E6719">
            <v>1</v>
          </cell>
          <cell r="F6719">
            <v>2375.9</v>
          </cell>
          <cell r="G6719">
            <v>2375.9</v>
          </cell>
          <cell r="H6719">
            <v>44062</v>
          </cell>
        </row>
        <row r="6720">
          <cell r="B6720" t="str">
            <v>I2241</v>
          </cell>
          <cell r="C6720" t="str">
            <v>Reflector Led 90W (8800Lm)</v>
          </cell>
          <cell r="D6720" t="str">
            <v>u</v>
          </cell>
          <cell r="E6720">
            <v>2</v>
          </cell>
          <cell r="F6720">
            <v>5569.1983</v>
          </cell>
          <cell r="G6720">
            <v>11138.3966</v>
          </cell>
          <cell r="H6720">
            <v>44044</v>
          </cell>
        </row>
        <row r="6721">
          <cell r="B6721" t="str">
            <v>I1004</v>
          </cell>
          <cell r="C6721" t="str">
            <v>Oficial</v>
          </cell>
          <cell r="D6721" t="str">
            <v>hs</v>
          </cell>
          <cell r="E6721">
            <v>2</v>
          </cell>
          <cell r="F6721">
            <v>534.76377932467528</v>
          </cell>
          <cell r="G6721">
            <v>1069.5275586493506</v>
          </cell>
          <cell r="H6721">
            <v>44044</v>
          </cell>
        </row>
        <row r="6722">
          <cell r="B6722" t="str">
            <v>I1005</v>
          </cell>
          <cell r="C6722" t="str">
            <v>Ayudante</v>
          </cell>
          <cell r="D6722" t="str">
            <v>hs</v>
          </cell>
          <cell r="E6722">
            <v>2</v>
          </cell>
          <cell r="F6722">
            <v>468.58057475324659</v>
          </cell>
          <cell r="G6722">
            <v>937.16114950649319</v>
          </cell>
          <cell r="H6722">
            <v>44044</v>
          </cell>
        </row>
        <row r="6723">
          <cell r="B6723" t="str">
            <v>I1311</v>
          </cell>
          <cell r="C6723" t="str">
            <v>Maquinista</v>
          </cell>
          <cell r="D6723" t="str">
            <v>hs</v>
          </cell>
          <cell r="E6723">
            <v>1</v>
          </cell>
          <cell r="F6723">
            <v>670.51752228571434</v>
          </cell>
          <cell r="G6723">
            <v>670.51752228571434</v>
          </cell>
          <cell r="H6723">
            <v>44062</v>
          </cell>
        </row>
        <row r="6724">
          <cell r="B6724" t="str">
            <v>I1936</v>
          </cell>
          <cell r="C6724" t="str">
            <v>Oficial Electricista</v>
          </cell>
          <cell r="D6724" t="str">
            <v>hs</v>
          </cell>
          <cell r="E6724">
            <v>2.2000000000000002</v>
          </cell>
          <cell r="F6724">
            <v>792.42979906493497</v>
          </cell>
          <cell r="G6724">
            <v>1743.3455579428571</v>
          </cell>
          <cell r="H6724">
            <v>44044</v>
          </cell>
        </row>
        <row r="6725">
          <cell r="B6725" t="str">
            <v>I1937</v>
          </cell>
          <cell r="C6725" t="str">
            <v>Ayudante Electricista</v>
          </cell>
          <cell r="D6725" t="str">
            <v>hs</v>
          </cell>
          <cell r="E6725">
            <v>2.2000000000000002</v>
          </cell>
          <cell r="F6725">
            <v>609.15474717922052</v>
          </cell>
          <cell r="G6725">
            <v>1340.1404437942851</v>
          </cell>
          <cell r="H6725">
            <v>44044</v>
          </cell>
        </row>
        <row r="6727">
          <cell r="A6727" t="str">
            <v>T2087</v>
          </cell>
          <cell r="C6727" t="str">
            <v>5.5.6.3. Provisión E Instalación De Luminaria Tira Led 26W (4400Lm)</v>
          </cell>
          <cell r="D6727" t="str">
            <v>ml</v>
          </cell>
          <cell r="G6727">
            <v>1801.1735772184179</v>
          </cell>
          <cell r="H6727">
            <v>44044</v>
          </cell>
          <cell r="I6727" t="str">
            <v>ITUZAINGÓ</v>
          </cell>
        </row>
        <row r="6728">
          <cell r="B6728" t="str">
            <v>I1936</v>
          </cell>
          <cell r="C6728" t="str">
            <v>Oficial Electricista</v>
          </cell>
          <cell r="D6728" t="str">
            <v>hs</v>
          </cell>
          <cell r="E6728">
            <v>0.5</v>
          </cell>
          <cell r="F6728">
            <v>792.42979906493497</v>
          </cell>
          <cell r="G6728">
            <v>396.21489953246748</v>
          </cell>
          <cell r="H6728">
            <v>44044</v>
          </cell>
        </row>
        <row r="6729">
          <cell r="B6729" t="str">
            <v>I2242</v>
          </cell>
          <cell r="C6729" t="str">
            <v>Luminaria Tira Led 26W</v>
          </cell>
          <cell r="D6729" t="str">
            <v>u</v>
          </cell>
          <cell r="E6729">
            <v>1</v>
          </cell>
          <cell r="F6729">
            <v>1404.9586776859505</v>
          </cell>
          <cell r="G6729">
            <v>1404.9586776859505</v>
          </cell>
          <cell r="H6729">
            <v>44044</v>
          </cell>
        </row>
        <row r="6731">
          <cell r="A6731" t="str">
            <v>T2088</v>
          </cell>
          <cell r="C6731" t="str">
            <v>5.5.6.5. Provisión E Instalación De Luminaria Empotrable Tubo Led 1X9W</v>
          </cell>
          <cell r="D6731" t="str">
            <v>u</v>
          </cell>
          <cell r="G6731">
            <v>710.18179953246749</v>
          </cell>
          <cell r="H6731">
            <v>44044</v>
          </cell>
          <cell r="I6731" t="str">
            <v>ITUZAINGÓ</v>
          </cell>
        </row>
        <row r="6732">
          <cell r="B6732" t="str">
            <v>I1936</v>
          </cell>
          <cell r="C6732" t="str">
            <v>Oficial Electricista</v>
          </cell>
          <cell r="D6732" t="str">
            <v>hs</v>
          </cell>
          <cell r="E6732">
            <v>0.5</v>
          </cell>
          <cell r="F6732">
            <v>792.42979906493497</v>
          </cell>
          <cell r="G6732">
            <v>396.21489953246748</v>
          </cell>
          <cell r="H6732">
            <v>44044</v>
          </cell>
        </row>
        <row r="6733">
          <cell r="B6733" t="str">
            <v>I2243</v>
          </cell>
          <cell r="C6733" t="str">
            <v>Luminaria Empotrable Tubo Led 1X9W</v>
          </cell>
          <cell r="D6733" t="str">
            <v>u</v>
          </cell>
          <cell r="E6733">
            <v>1</v>
          </cell>
          <cell r="F6733">
            <v>313.96690000000001</v>
          </cell>
          <cell r="G6733">
            <v>313.96690000000001</v>
          </cell>
          <cell r="H6733">
            <v>44044</v>
          </cell>
        </row>
        <row r="6735">
          <cell r="A6735" t="str">
            <v>T2089</v>
          </cell>
          <cell r="C6735" t="str">
            <v>5.5.6.6. Provisión E Instalación De Reflector Led 90W (8800Lm)</v>
          </cell>
          <cell r="D6735" t="str">
            <v>u</v>
          </cell>
          <cell r="G6735">
            <v>6970.7828462441557</v>
          </cell>
          <cell r="H6735">
            <v>44044</v>
          </cell>
          <cell r="I6735" t="str">
            <v>ITUZAINGÓ</v>
          </cell>
        </row>
        <row r="6736">
          <cell r="B6736" t="str">
            <v>I2241</v>
          </cell>
          <cell r="C6736" t="str">
            <v>Reflector Led 90W (8800Lm)</v>
          </cell>
          <cell r="D6736" t="str">
            <v>u</v>
          </cell>
          <cell r="E6736">
            <v>1</v>
          </cell>
          <cell r="F6736">
            <v>5569.1983</v>
          </cell>
          <cell r="G6736">
            <v>5569.1983</v>
          </cell>
          <cell r="H6736">
            <v>44044</v>
          </cell>
        </row>
        <row r="6737">
          <cell r="B6737" t="str">
            <v>I1936</v>
          </cell>
          <cell r="C6737" t="str">
            <v>Oficial Electricista</v>
          </cell>
          <cell r="D6737" t="str">
            <v>hs</v>
          </cell>
          <cell r="E6737">
            <v>1</v>
          </cell>
          <cell r="F6737">
            <v>792.42979906493497</v>
          </cell>
          <cell r="G6737">
            <v>792.42979906493497</v>
          </cell>
          <cell r="H6737">
            <v>44044</v>
          </cell>
        </row>
        <row r="6738">
          <cell r="B6738" t="str">
            <v>I1937</v>
          </cell>
          <cell r="C6738" t="str">
            <v>Ayudante Electricista</v>
          </cell>
          <cell r="D6738" t="str">
            <v>hs</v>
          </cell>
          <cell r="E6738">
            <v>1</v>
          </cell>
          <cell r="F6738">
            <v>609.15474717922052</v>
          </cell>
          <cell r="G6738">
            <v>609.15474717922052</v>
          </cell>
          <cell r="H6738">
            <v>44044</v>
          </cell>
        </row>
        <row r="6740">
          <cell r="A6740" t="str">
            <v>T2090</v>
          </cell>
          <cell r="C6740" t="str">
            <v>5.5.6.7. Provisión E Instalación De Equipo Autonomo De Luminaria 3Hs</v>
          </cell>
          <cell r="D6740" t="str">
            <v>u</v>
          </cell>
          <cell r="G6740">
            <v>2489.4711448783946</v>
          </cell>
          <cell r="H6740">
            <v>44044</v>
          </cell>
          <cell r="I6740" t="str">
            <v>ITUZAINGÓ</v>
          </cell>
        </row>
        <row r="6741">
          <cell r="B6741" t="str">
            <v>I1936</v>
          </cell>
          <cell r="C6741" t="str">
            <v>Oficial Electricista</v>
          </cell>
          <cell r="D6741" t="str">
            <v>hs</v>
          </cell>
          <cell r="E6741">
            <v>1.5</v>
          </cell>
          <cell r="F6741">
            <v>792.42979906493497</v>
          </cell>
          <cell r="G6741">
            <v>1188.6446985974026</v>
          </cell>
          <cell r="H6741">
            <v>44044</v>
          </cell>
        </row>
        <row r="6742">
          <cell r="B6742" t="str">
            <v>I2244</v>
          </cell>
          <cell r="C6742" t="str">
            <v>Luz De Emergencia Led Equipo 60 Led Recargable Luz Fría Alic</v>
          </cell>
          <cell r="D6742" t="str">
            <v>u</v>
          </cell>
          <cell r="E6742">
            <v>1</v>
          </cell>
          <cell r="F6742">
            <v>1300.8264462809918</v>
          </cell>
          <cell r="G6742">
            <v>1300.8264462809918</v>
          </cell>
          <cell r="H6742">
            <v>44044</v>
          </cell>
        </row>
        <row r="6744">
          <cell r="A6744" t="str">
            <v>T2091</v>
          </cell>
          <cell r="C6744" t="str">
            <v>5.5.7.1. Canalizaciones Y Cajas - Sistema De Audio</v>
          </cell>
          <cell r="D6744" t="str">
            <v>gl</v>
          </cell>
          <cell r="G6744">
            <v>278666.63087491278</v>
          </cell>
          <cell r="H6744">
            <v>44044</v>
          </cell>
          <cell r="I6744" t="str">
            <v>ITUZAINGÓ</v>
          </cell>
        </row>
        <row r="6745">
          <cell r="B6745" t="str">
            <v>T2109</v>
          </cell>
          <cell r="C6745" t="str">
            <v>Cañerías Eléctricas Embutidas En Pared Con Caño Mop 3/4" (Incluye Cajas De Pase)</v>
          </cell>
          <cell r="D6745" t="str">
            <v>ml</v>
          </cell>
          <cell r="E6745">
            <v>200</v>
          </cell>
          <cell r="F6745">
            <v>581.44883708138514</v>
          </cell>
          <cell r="G6745">
            <v>116289.76741627703</v>
          </cell>
          <cell r="H6745">
            <v>44044</v>
          </cell>
        </row>
        <row r="6746">
          <cell r="B6746" t="str">
            <v>T2113</v>
          </cell>
          <cell r="C6746" t="str">
            <v>Cañerías Eléctricas A La Vista/ Bajo Anden - Caño Hºgº 1 1/2"</v>
          </cell>
          <cell r="D6746" t="str">
            <v>ml</v>
          </cell>
          <cell r="E6746">
            <v>100</v>
          </cell>
          <cell r="F6746">
            <v>1094.9892994877605</v>
          </cell>
          <cell r="G6746">
            <v>109498.92994877604</v>
          </cell>
          <cell r="H6746">
            <v>44044</v>
          </cell>
        </row>
        <row r="6747">
          <cell r="B6747" t="str">
            <v>I1957</v>
          </cell>
          <cell r="C6747" t="str">
            <v>Caja Estanca De Aluminio Inyectado Ip65 Multifunción 100X100</v>
          </cell>
          <cell r="D6747" t="str">
            <v>u</v>
          </cell>
          <cell r="E6747">
            <v>22</v>
          </cell>
          <cell r="F6747">
            <v>846.28099999999995</v>
          </cell>
          <cell r="G6747">
            <v>18618.182000000001</v>
          </cell>
          <cell r="H6747">
            <v>44044</v>
          </cell>
        </row>
        <row r="6748">
          <cell r="B6748" t="str">
            <v>I1525</v>
          </cell>
          <cell r="C6748" t="str">
            <v>Caja Rectangular / Octogonal O Mignon</v>
          </cell>
          <cell r="D6748" t="str">
            <v>u</v>
          </cell>
          <cell r="E6748">
            <v>26</v>
          </cell>
          <cell r="F6748">
            <v>23.912400000000002</v>
          </cell>
          <cell r="G6748">
            <v>621.72239999999999</v>
          </cell>
          <cell r="H6748">
            <v>44044</v>
          </cell>
        </row>
        <row r="6749">
          <cell r="B6749" t="str">
            <v>I1936</v>
          </cell>
          <cell r="C6749" t="str">
            <v>Oficial Electricista</v>
          </cell>
          <cell r="D6749" t="str">
            <v>hs</v>
          </cell>
          <cell r="E6749">
            <v>24</v>
          </cell>
          <cell r="F6749">
            <v>792.42979906493497</v>
          </cell>
          <cell r="G6749">
            <v>19018.315177558441</v>
          </cell>
          <cell r="H6749">
            <v>44044</v>
          </cell>
        </row>
        <row r="6750">
          <cell r="B6750" t="str">
            <v>I1937</v>
          </cell>
          <cell r="C6750" t="str">
            <v>Ayudante Electricista</v>
          </cell>
          <cell r="D6750" t="str">
            <v>hs</v>
          </cell>
          <cell r="E6750">
            <v>24</v>
          </cell>
          <cell r="F6750">
            <v>609.15474717922052</v>
          </cell>
          <cell r="G6750">
            <v>14619.713932301293</v>
          </cell>
          <cell r="H6750">
            <v>44044</v>
          </cell>
        </row>
        <row r="6752">
          <cell r="A6752" t="str">
            <v>T2092</v>
          </cell>
          <cell r="C6752" t="str">
            <v>5.5.7.2. Tendido De Circuito De Audio - Cu 2X1Mm^2 - (450 Ml)</v>
          </cell>
          <cell r="D6752" t="str">
            <v>gl</v>
          </cell>
          <cell r="E6752">
            <v>4.5</v>
          </cell>
          <cell r="F6752" t="str">
            <v>días</v>
          </cell>
          <cell r="G6752">
            <v>116450.83516478958</v>
          </cell>
          <cell r="H6752">
            <v>44044</v>
          </cell>
          <cell r="I6752" t="str">
            <v>ITUZAINGÓ</v>
          </cell>
        </row>
        <row r="6753">
          <cell r="B6753" t="str">
            <v>I1695</v>
          </cell>
          <cell r="C6753" t="str">
            <v>Cable Cu 2X1Mm² - Iram 62.266 - Ls0H</v>
          </cell>
          <cell r="D6753" t="str">
            <v>ml</v>
          </cell>
          <cell r="E6753">
            <v>472.5</v>
          </cell>
          <cell r="F6753">
            <v>139.6694</v>
          </cell>
          <cell r="G6753">
            <v>65993.791499999992</v>
          </cell>
          <cell r="H6753">
            <v>44044</v>
          </cell>
          <cell r="I6753">
            <v>450</v>
          </cell>
        </row>
        <row r="6754">
          <cell r="B6754" t="str">
            <v>I1936</v>
          </cell>
          <cell r="C6754" t="str">
            <v>Oficial Electricista</v>
          </cell>
          <cell r="D6754" t="str">
            <v>hs</v>
          </cell>
          <cell r="E6754">
            <v>36</v>
          </cell>
          <cell r="F6754">
            <v>792.42979906493497</v>
          </cell>
          <cell r="G6754">
            <v>28527.472766337658</v>
          </cell>
          <cell r="H6754">
            <v>44044</v>
          </cell>
          <cell r="I6754">
            <v>100</v>
          </cell>
        </row>
        <row r="6755">
          <cell r="B6755" t="str">
            <v>I1937</v>
          </cell>
          <cell r="C6755" t="str">
            <v>Ayudante Electricista</v>
          </cell>
          <cell r="D6755" t="str">
            <v>hs</v>
          </cell>
          <cell r="E6755">
            <v>36</v>
          </cell>
          <cell r="F6755">
            <v>609.15474717922052</v>
          </cell>
          <cell r="G6755">
            <v>21929.570898451937</v>
          </cell>
          <cell r="H6755">
            <v>44044</v>
          </cell>
          <cell r="I6755">
            <v>0.16</v>
          </cell>
        </row>
        <row r="6757">
          <cell r="A6757" t="str">
            <v>T2093</v>
          </cell>
          <cell r="C6757" t="str">
            <v>5.5.7.3. Equipamiento Completo Para Sistema De Audio (Incluye Rack/Ups Y Dos Call Station)</v>
          </cell>
          <cell r="D6757" t="str">
            <v>gl</v>
          </cell>
          <cell r="E6757">
            <v>12</v>
          </cell>
          <cell r="F6757" t="str">
            <v>días</v>
          </cell>
          <cell r="G6757">
            <v>446648.36039894313</v>
          </cell>
          <cell r="H6757">
            <v>44044</v>
          </cell>
          <cell r="I6757" t="str">
            <v>ITUZAINGÓ</v>
          </cell>
        </row>
        <row r="6758">
          <cell r="B6758" t="str">
            <v>I1936</v>
          </cell>
          <cell r="C6758" t="str">
            <v>Oficial Electricista</v>
          </cell>
          <cell r="D6758" t="str">
            <v>hs</v>
          </cell>
          <cell r="E6758">
            <v>96</v>
          </cell>
          <cell r="F6758">
            <v>792.42979906493497</v>
          </cell>
          <cell r="G6758">
            <v>76073.260710233764</v>
          </cell>
          <cell r="H6758">
            <v>44044</v>
          </cell>
        </row>
        <row r="6759">
          <cell r="B6759" t="str">
            <v>I1937</v>
          </cell>
          <cell r="C6759" t="str">
            <v>Ayudante Electricista</v>
          </cell>
          <cell r="D6759" t="str">
            <v>hs</v>
          </cell>
          <cell r="E6759">
            <v>96</v>
          </cell>
          <cell r="F6759">
            <v>609.15474717922052</v>
          </cell>
          <cell r="G6759">
            <v>58478.85572920517</v>
          </cell>
          <cell r="H6759">
            <v>44044</v>
          </cell>
        </row>
        <row r="6760">
          <cell r="B6760" t="str">
            <v>I2245</v>
          </cell>
          <cell r="C6760" t="str">
            <v>Rack Estándar 19' - 42U C/Accesorios.</v>
          </cell>
          <cell r="D6760" t="str">
            <v>u</v>
          </cell>
          <cell r="E6760">
            <v>1</v>
          </cell>
          <cell r="F6760">
            <v>74216.347099999999</v>
          </cell>
          <cell r="G6760">
            <v>74216.347099999999</v>
          </cell>
          <cell r="H6760">
            <v>44044</v>
          </cell>
        </row>
        <row r="6761">
          <cell r="B6761" t="str">
            <v>I2246</v>
          </cell>
          <cell r="C6761" t="str">
            <v>Ups Rackeable 3Kva Supervisada X Red Ethernet.</v>
          </cell>
          <cell r="D6761" t="str">
            <v>u</v>
          </cell>
          <cell r="E6761">
            <v>1</v>
          </cell>
          <cell r="F6761">
            <v>107000</v>
          </cell>
          <cell r="G6761">
            <v>107000</v>
          </cell>
          <cell r="H6761">
            <v>44044</v>
          </cell>
        </row>
        <row r="6762">
          <cell r="B6762" t="str">
            <v>I2247</v>
          </cell>
          <cell r="C6762" t="str">
            <v>Amplificador De Dos Zonas 240W</v>
          </cell>
          <cell r="D6762" t="str">
            <v>u</v>
          </cell>
          <cell r="E6762">
            <v>1</v>
          </cell>
          <cell r="F6762">
            <v>66908.44</v>
          </cell>
          <cell r="G6762">
            <v>66908.44</v>
          </cell>
          <cell r="H6762">
            <v>44044</v>
          </cell>
        </row>
        <row r="6763">
          <cell r="B6763" t="str">
            <v>I2248</v>
          </cell>
          <cell r="C6763" t="str">
            <v>Call Station 2 -Zone</v>
          </cell>
          <cell r="D6763" t="str">
            <v>u</v>
          </cell>
          <cell r="E6763">
            <v>2</v>
          </cell>
          <cell r="F6763">
            <v>16067.34</v>
          </cell>
          <cell r="G6763">
            <v>32134.68</v>
          </cell>
          <cell r="H6763">
            <v>44044</v>
          </cell>
        </row>
        <row r="6764">
          <cell r="B6764" t="str">
            <v>I2249</v>
          </cell>
          <cell r="C6764" t="str">
            <v>Canal De Tensión 10A Norma Iram, En Lámina De Acero Sae 1010 Dd.</v>
          </cell>
          <cell r="D6764" t="str">
            <v>u</v>
          </cell>
          <cell r="E6764">
            <v>1</v>
          </cell>
          <cell r="F6764">
            <v>2737.1900826446281</v>
          </cell>
          <cell r="G6764">
            <v>2737.1900826446281</v>
          </cell>
          <cell r="H6764">
            <v>44044</v>
          </cell>
          <cell r="I6764" t="str">
            <v>estimado</v>
          </cell>
        </row>
        <row r="6765">
          <cell r="B6765" t="str">
            <v>I2250</v>
          </cell>
          <cell r="C6765" t="str">
            <v>Módulo De Iluminación Led</v>
          </cell>
          <cell r="D6765" t="str">
            <v>u</v>
          </cell>
          <cell r="E6765">
            <v>1</v>
          </cell>
          <cell r="F6765">
            <v>15497.520661157025</v>
          </cell>
          <cell r="G6765">
            <v>15497.520661157025</v>
          </cell>
          <cell r="H6765">
            <v>44044</v>
          </cell>
          <cell r="I6765" t="str">
            <v>estimado</v>
          </cell>
        </row>
        <row r="6766">
          <cell r="B6766" t="str">
            <v>I2251</v>
          </cell>
          <cell r="C6766" t="str">
            <v>Módulo De Ventilación Para Techo Con Dos Turbos. Caudal Mínimo 180M3/H</v>
          </cell>
          <cell r="D6766" t="str">
            <v>u</v>
          </cell>
          <cell r="E6766">
            <v>1</v>
          </cell>
          <cell r="F6766">
            <v>10000</v>
          </cell>
          <cell r="G6766">
            <v>10000</v>
          </cell>
          <cell r="H6766">
            <v>44044</v>
          </cell>
          <cell r="I6766" t="str">
            <v>estimado</v>
          </cell>
        </row>
        <row r="6767">
          <cell r="B6767" t="str">
            <v>I2252</v>
          </cell>
          <cell r="C6767" t="str">
            <v>Altavoz Medioambientales: Ip-64/65 (Indoor/Outdoor)</v>
          </cell>
          <cell r="D6767" t="str">
            <v>u</v>
          </cell>
          <cell r="E6767">
            <v>1</v>
          </cell>
          <cell r="F6767">
            <v>3602.0661157024792</v>
          </cell>
          <cell r="G6767">
            <v>3602.0661157024792</v>
          </cell>
          <cell r="H6767">
            <v>44044</v>
          </cell>
          <cell r="I6767" t="str">
            <v>estimado</v>
          </cell>
        </row>
        <row r="6769">
          <cell r="A6769" t="str">
            <v>T2094</v>
          </cell>
          <cell r="C6769" t="str">
            <v>5.5.7.4. Altavoces Interiores</v>
          </cell>
          <cell r="D6769" t="str">
            <v>u</v>
          </cell>
          <cell r="G6769">
            <v>16153.809092488313</v>
          </cell>
          <cell r="H6769">
            <v>44044</v>
          </cell>
          <cell r="I6769" t="str">
            <v>ITUZAINGÓ</v>
          </cell>
        </row>
        <row r="6770">
          <cell r="B6770" t="str">
            <v>I1936</v>
          </cell>
          <cell r="C6770" t="str">
            <v>Oficial Electricista</v>
          </cell>
          <cell r="D6770" t="str">
            <v>hs</v>
          </cell>
          <cell r="E6770">
            <v>2</v>
          </cell>
          <cell r="F6770">
            <v>792.42979906493497</v>
          </cell>
          <cell r="G6770">
            <v>1584.8595981298699</v>
          </cell>
          <cell r="H6770">
            <v>44044</v>
          </cell>
        </row>
        <row r="6771">
          <cell r="B6771" t="str">
            <v>I1937</v>
          </cell>
          <cell r="C6771" t="str">
            <v>Ayudante Electricista</v>
          </cell>
          <cell r="D6771" t="str">
            <v>hs</v>
          </cell>
          <cell r="E6771">
            <v>2</v>
          </cell>
          <cell r="F6771">
            <v>609.15474717922052</v>
          </cell>
          <cell r="G6771">
            <v>1218.309494358441</v>
          </cell>
          <cell r="H6771">
            <v>44044</v>
          </cell>
        </row>
        <row r="6772">
          <cell r="B6772" t="str">
            <v>I2308</v>
          </cell>
          <cell r="C6772" t="str">
            <v>Altavoces Interiores</v>
          </cell>
          <cell r="D6772" t="str">
            <v>u</v>
          </cell>
          <cell r="E6772">
            <v>1</v>
          </cell>
          <cell r="F6772">
            <v>13350.640000000001</v>
          </cell>
          <cell r="G6772">
            <v>13350.640000000001</v>
          </cell>
          <cell r="H6772">
            <v>44062</v>
          </cell>
          <cell r="I6772" t="str">
            <v>validar precio</v>
          </cell>
        </row>
        <row r="6774">
          <cell r="A6774" t="str">
            <v>T2095</v>
          </cell>
          <cell r="C6774" t="str">
            <v>5.5.7.6. Instalación, Conexionado, Pem Y Calibración (No Inluye Cableado De Altavoces)</v>
          </cell>
          <cell r="D6774" t="str">
            <v>gl</v>
          </cell>
          <cell r="E6774">
            <v>7</v>
          </cell>
          <cell r="F6774" t="str">
            <v>días</v>
          </cell>
          <cell r="G6774">
            <v>412065.85659578175</v>
          </cell>
          <cell r="H6774">
            <v>44044</v>
          </cell>
          <cell r="I6774" t="str">
            <v>ITUZAINGÓ</v>
          </cell>
        </row>
        <row r="6775">
          <cell r="B6775" t="str">
            <v>I1936</v>
          </cell>
          <cell r="C6775" t="str">
            <v>Oficial Electricista</v>
          </cell>
          <cell r="D6775" t="str">
            <v>hs</v>
          </cell>
          <cell r="E6775">
            <v>294</v>
          </cell>
          <cell r="F6775">
            <v>792.42979906493497</v>
          </cell>
          <cell r="G6775">
            <v>232974.36092509088</v>
          </cell>
          <cell r="H6775">
            <v>44044</v>
          </cell>
          <cell r="I6775" t="str">
            <v>4665 DOLARES SEGÚN JORGE MINVILLE</v>
          </cell>
        </row>
        <row r="6776">
          <cell r="B6776" t="str">
            <v>I1937</v>
          </cell>
          <cell r="C6776" t="str">
            <v>Ayudante Electricista</v>
          </cell>
          <cell r="D6776" t="str">
            <v>hs</v>
          </cell>
          <cell r="E6776">
            <v>294</v>
          </cell>
          <cell r="F6776">
            <v>609.15474717922052</v>
          </cell>
          <cell r="G6776">
            <v>179091.49567069084</v>
          </cell>
          <cell r="H6776">
            <v>44044</v>
          </cell>
          <cell r="I6776">
            <v>362097.30000000005</v>
          </cell>
        </row>
        <row r="6778">
          <cell r="A6778" t="str">
            <v>T2096</v>
          </cell>
          <cell r="C6778" t="str">
            <v>Cañeros De Tritubo Pead 3 X 40 Mm</v>
          </cell>
          <cell r="D6778" t="str">
            <v>ml</v>
          </cell>
          <cell r="G6778">
            <v>440.64382739906489</v>
          </cell>
          <cell r="H6778">
            <v>44044</v>
          </cell>
          <cell r="I6778" t="str">
            <v>ITUZAINGÓ</v>
          </cell>
        </row>
        <row r="6779">
          <cell r="B6779" t="str">
            <v>I1936</v>
          </cell>
          <cell r="C6779" t="str">
            <v>Oficial Electricista</v>
          </cell>
          <cell r="D6779" t="str">
            <v>hs</v>
          </cell>
          <cell r="E6779">
            <v>0.16</v>
          </cell>
          <cell r="F6779">
            <v>792.42979906493497</v>
          </cell>
          <cell r="G6779">
            <v>126.7887678503896</v>
          </cell>
          <cell r="H6779">
            <v>44044</v>
          </cell>
          <cell r="I6779">
            <v>50</v>
          </cell>
        </row>
        <row r="6780">
          <cell r="B6780" t="str">
            <v>I1937</v>
          </cell>
          <cell r="C6780" t="str">
            <v>Ayudante Electricista</v>
          </cell>
          <cell r="D6780" t="str">
            <v>hs</v>
          </cell>
          <cell r="E6780">
            <v>0.16</v>
          </cell>
          <cell r="F6780">
            <v>609.15474717922052</v>
          </cell>
          <cell r="G6780">
            <v>97.464759548675289</v>
          </cell>
          <cell r="H6780">
            <v>44044</v>
          </cell>
        </row>
        <row r="6781">
          <cell r="B6781" t="str">
            <v>I1700</v>
          </cell>
          <cell r="C6781" t="str">
            <v>Tritubo Pead Ø40Mm</v>
          </cell>
          <cell r="D6781" t="str">
            <v>ml</v>
          </cell>
          <cell r="E6781">
            <v>1.05</v>
          </cell>
          <cell r="F6781">
            <v>206.08600000000001</v>
          </cell>
          <cell r="G6781">
            <v>216.39030000000002</v>
          </cell>
          <cell r="H6781">
            <v>44044</v>
          </cell>
        </row>
        <row r="6783">
          <cell r="A6783" t="str">
            <v>T2097</v>
          </cell>
          <cell r="C6783" t="str">
            <v>5.5.8.1 Canalizaciones Sistemas Mbts</v>
          </cell>
          <cell r="D6783" t="str">
            <v>gl</v>
          </cell>
          <cell r="E6783">
            <v>5</v>
          </cell>
          <cell r="F6783" t="str">
            <v>días</v>
          </cell>
          <cell r="G6783">
            <v>1433089.7451742741</v>
          </cell>
          <cell r="H6783">
            <v>44044</v>
          </cell>
          <cell r="I6783" t="str">
            <v>ITUZAINGÓ</v>
          </cell>
        </row>
        <row r="6784">
          <cell r="B6784" t="str">
            <v>I1936</v>
          </cell>
          <cell r="C6784" t="str">
            <v>Oficial Electricista</v>
          </cell>
          <cell r="D6784" t="str">
            <v>hs</v>
          </cell>
          <cell r="E6784">
            <v>40</v>
          </cell>
          <cell r="F6784">
            <v>792.42979906493497</v>
          </cell>
          <cell r="G6784">
            <v>31697.191962597397</v>
          </cell>
          <cell r="H6784">
            <v>44044</v>
          </cell>
        </row>
        <row r="6785">
          <cell r="B6785" t="str">
            <v>I1937</v>
          </cell>
          <cell r="C6785" t="str">
            <v>Ayudante Electricista</v>
          </cell>
          <cell r="D6785" t="str">
            <v>hs</v>
          </cell>
          <cell r="E6785">
            <v>40</v>
          </cell>
          <cell r="F6785">
            <v>609.15474717922052</v>
          </cell>
          <cell r="G6785">
            <v>24366.189887168821</v>
          </cell>
          <cell r="H6785">
            <v>44044</v>
          </cell>
        </row>
        <row r="6786">
          <cell r="B6786" t="str">
            <v>T2096</v>
          </cell>
          <cell r="C6786" t="str">
            <v>Cañeros De Tritubo Pead 3 X 40 Mm</v>
          </cell>
          <cell r="D6786" t="str">
            <v>ml</v>
          </cell>
          <cell r="E6786">
            <v>300</v>
          </cell>
          <cell r="F6786">
            <v>440.64382739906489</v>
          </cell>
          <cell r="G6786">
            <v>132193.14821971947</v>
          </cell>
          <cell r="H6786">
            <v>44044</v>
          </cell>
        </row>
        <row r="6787">
          <cell r="B6787" t="str">
            <v>T2099</v>
          </cell>
          <cell r="C6787" t="str">
            <v>Cañerías Eléctricas A La Vista O Bajo Anden - Caño Hºgº 3/4"</v>
          </cell>
          <cell r="D6787" t="str">
            <v>ml</v>
          </cell>
          <cell r="E6787">
            <v>40</v>
          </cell>
          <cell r="F6787">
            <v>801.50149202597379</v>
          </cell>
          <cell r="G6787">
            <v>32060.059681038951</v>
          </cell>
          <cell r="H6787">
            <v>44044</v>
          </cell>
          <cell r="I6787">
            <v>350</v>
          </cell>
        </row>
        <row r="6788">
          <cell r="B6788" t="str">
            <v>T2100</v>
          </cell>
          <cell r="C6788" t="str">
            <v>Cañerías Eléctricas Embutidas En Pared Con Caño Mop 1 1/2"</v>
          </cell>
          <cell r="D6788" t="str">
            <v>ml</v>
          </cell>
          <cell r="E6788">
            <v>400</v>
          </cell>
          <cell r="F6788">
            <v>1524.3183007792206</v>
          </cell>
          <cell r="G6788">
            <v>609727.32031168824</v>
          </cell>
          <cell r="H6788">
            <v>44044</v>
          </cell>
          <cell r="I6788">
            <v>200</v>
          </cell>
        </row>
        <row r="6789">
          <cell r="B6789" t="str">
            <v>T2101</v>
          </cell>
          <cell r="C6789" t="str">
            <v>Cañerías Eléctricas A La Vista O Bajo Anden - Caño Hºgº 1 1/2"</v>
          </cell>
          <cell r="D6789" t="str">
            <v>ml</v>
          </cell>
          <cell r="E6789">
            <v>300</v>
          </cell>
          <cell r="F6789">
            <v>1050.6056649885868</v>
          </cell>
          <cell r="G6789">
            <v>315181.69949657604</v>
          </cell>
          <cell r="H6789">
            <v>44044</v>
          </cell>
          <cell r="I6789">
            <v>350</v>
          </cell>
        </row>
        <row r="6790">
          <cell r="B6790" t="str">
            <v>T2102</v>
          </cell>
          <cell r="C6790" t="str">
            <v>Cañerías Eléctricas A La Vista O Bajo Anden - Caño Hºgº 2"</v>
          </cell>
          <cell r="D6790" t="str">
            <v>ml</v>
          </cell>
          <cell r="E6790">
            <v>150</v>
          </cell>
          <cell r="F6790">
            <v>1834.2825883030305</v>
          </cell>
          <cell r="G6790">
            <v>275142.38824545458</v>
          </cell>
          <cell r="H6790">
            <v>44044</v>
          </cell>
          <cell r="I6790">
            <v>200</v>
          </cell>
        </row>
        <row r="6791">
          <cell r="B6791" t="str">
            <v>I1525</v>
          </cell>
          <cell r="C6791" t="str">
            <v>Caja Rectangular / Octogonal O Mignon</v>
          </cell>
          <cell r="D6791" t="str">
            <v>u</v>
          </cell>
          <cell r="E6791">
            <v>41</v>
          </cell>
          <cell r="F6791">
            <v>23.912400000000002</v>
          </cell>
          <cell r="G6791">
            <v>980.40840000000003</v>
          </cell>
          <cell r="H6791">
            <v>44044</v>
          </cell>
        </row>
        <row r="6792">
          <cell r="B6792" t="str">
            <v>I1525</v>
          </cell>
          <cell r="C6792" t="str">
            <v>Caja Rectangular / Octogonal O Mignon</v>
          </cell>
          <cell r="D6792" t="str">
            <v>u</v>
          </cell>
          <cell r="E6792">
            <v>10</v>
          </cell>
          <cell r="F6792">
            <v>23.912400000000002</v>
          </cell>
          <cell r="G6792">
            <v>239.12400000000002</v>
          </cell>
          <cell r="H6792">
            <v>44044</v>
          </cell>
        </row>
        <row r="6793">
          <cell r="B6793" t="str">
            <v>T2075</v>
          </cell>
          <cell r="C6793" t="str">
            <v>5.5.3.12. Cajas Al - 300X300Mm</v>
          </cell>
          <cell r="D6793" t="str">
            <v>u</v>
          </cell>
          <cell r="E6793">
            <v>2</v>
          </cell>
          <cell r="F6793">
            <v>5751.1074850153482</v>
          </cell>
          <cell r="G6793">
            <v>11502.214970030696</v>
          </cell>
          <cell r="H6793">
            <v>44044</v>
          </cell>
          <cell r="I6793" t="str">
            <v>validar precio</v>
          </cell>
        </row>
        <row r="6795">
          <cell r="A6795" t="str">
            <v>T2098</v>
          </cell>
          <cell r="C6795" t="str">
            <v>5.5.8.2. Cableado Sistemas Mbts (Ftp Y Fibra Óptica)</v>
          </cell>
          <cell r="D6795" t="str">
            <v>gl</v>
          </cell>
          <cell r="E6795">
            <v>27</v>
          </cell>
          <cell r="F6795" t="str">
            <v>días</v>
          </cell>
          <cell r="G6795">
            <v>463984.02326769708</v>
          </cell>
          <cell r="H6795">
            <v>44044</v>
          </cell>
          <cell r="I6795" t="str">
            <v>ITUZAINGÓ</v>
          </cell>
        </row>
        <row r="6796">
          <cell r="B6796" t="str">
            <v>I1936</v>
          </cell>
          <cell r="C6796" t="str">
            <v>Oficial Electricista</v>
          </cell>
          <cell r="D6796" t="str">
            <v>hs</v>
          </cell>
          <cell r="E6796">
            <v>216</v>
          </cell>
          <cell r="F6796">
            <v>792.42979906493497</v>
          </cell>
          <cell r="G6796">
            <v>171164.83659802596</v>
          </cell>
          <cell r="H6796">
            <v>44044</v>
          </cell>
          <cell r="I6796">
            <v>160</v>
          </cell>
        </row>
        <row r="6797">
          <cell r="B6797" t="str">
            <v>I1937</v>
          </cell>
          <cell r="C6797" t="str">
            <v>Ayudante Electricista</v>
          </cell>
          <cell r="D6797" t="str">
            <v>hs</v>
          </cell>
          <cell r="E6797">
            <v>216</v>
          </cell>
          <cell r="F6797">
            <v>609.15474717922052</v>
          </cell>
          <cell r="G6797">
            <v>131577.42539071164</v>
          </cell>
          <cell r="H6797">
            <v>44044</v>
          </cell>
          <cell r="I6797">
            <v>0.1</v>
          </cell>
        </row>
        <row r="6798">
          <cell r="B6798" t="str">
            <v>I2196</v>
          </cell>
          <cell r="C6798" t="str">
            <v>Ftp Awg24 Cat. 5A Doble Vaina</v>
          </cell>
          <cell r="D6798" t="str">
            <v>ml</v>
          </cell>
          <cell r="E6798">
            <v>4368</v>
          </cell>
          <cell r="F6798">
            <v>29.803549654518356</v>
          </cell>
          <cell r="G6798">
            <v>130181.90489093617</v>
          </cell>
          <cell r="H6798">
            <v>44044</v>
          </cell>
          <cell r="I6798">
            <v>4160</v>
          </cell>
        </row>
        <row r="6799">
          <cell r="B6799" t="str">
            <v>I2253</v>
          </cell>
          <cell r="C6799" t="str">
            <v>Cable De Fibra Óptica De 6 Hilos Bobina De 61 Ml</v>
          </cell>
          <cell r="D6799" t="str">
            <v>ml</v>
          </cell>
          <cell r="E6799">
            <v>168</v>
          </cell>
          <cell r="F6799">
            <v>184.88009754775774</v>
          </cell>
          <cell r="G6799">
            <v>31059.856388023301</v>
          </cell>
          <cell r="H6799">
            <v>44044</v>
          </cell>
          <cell r="I6799">
            <v>160</v>
          </cell>
        </row>
        <row r="6801">
          <cell r="A6801" t="str">
            <v>T2099</v>
          </cell>
          <cell r="C6801" t="str">
            <v>Cañerías Eléctricas A La Vista O Bajo Anden - Caño Hºgº 3/4"</v>
          </cell>
          <cell r="D6801" t="str">
            <v>ml</v>
          </cell>
          <cell r="F6801" t="str">
            <v>días</v>
          </cell>
          <cell r="G6801">
            <v>801.50149202597379</v>
          </cell>
          <cell r="H6801">
            <v>44044</v>
          </cell>
          <cell r="I6801" t="str">
            <v>26 INSTALACIÓN ELÉCTRICA</v>
          </cell>
        </row>
        <row r="6802">
          <cell r="B6802" t="str">
            <v>T2071</v>
          </cell>
          <cell r="C6802" t="str">
            <v>5.5.3.7. Cañerías Eléctricas A La Vista/ Bajo Anden - Caño Hºgº 3/4" (350 Ml)</v>
          </cell>
          <cell r="D6802" t="str">
            <v>gl</v>
          </cell>
          <cell r="E6802">
            <v>2.8571428571428571E-3</v>
          </cell>
          <cell r="F6802">
            <v>280525.52220909082</v>
          </cell>
          <cell r="G6802">
            <v>801.50149202597379</v>
          </cell>
          <cell r="H6802">
            <v>44044</v>
          </cell>
        </row>
        <row r="6804">
          <cell r="A6804" t="str">
            <v>T2100</v>
          </cell>
          <cell r="C6804" t="str">
            <v>Cañerías Eléctricas Embutidas En Pared Con Caño Mop 1 1/2"</v>
          </cell>
          <cell r="D6804" t="str">
            <v>ml</v>
          </cell>
          <cell r="F6804" t="str">
            <v>días</v>
          </cell>
          <cell r="G6804">
            <v>1524.3183007792206</v>
          </cell>
          <cell r="H6804">
            <v>44044</v>
          </cell>
          <cell r="I6804" t="str">
            <v>26 INSTALACIÓN ELÉCTRICA</v>
          </cell>
        </row>
        <row r="6805">
          <cell r="B6805" t="str">
            <v>T2070</v>
          </cell>
          <cell r="C6805" t="str">
            <v>5.5.3.6. Ejecución De Cañerías Eléctricas Secundarias Embutidas En Pared Con Caño Mop 1 1/2" - Iram 2005 (Incluye Cajas De Pase)(200 Ml)</v>
          </cell>
          <cell r="D6805" t="str">
            <v>gl</v>
          </cell>
          <cell r="E6805">
            <v>5.0000000000000001E-3</v>
          </cell>
          <cell r="F6805">
            <v>304863.66015584412</v>
          </cell>
          <cell r="G6805">
            <v>1524.3183007792206</v>
          </cell>
          <cell r="H6805">
            <v>44044</v>
          </cell>
        </row>
        <row r="6807">
          <cell r="A6807" t="str">
            <v>T2101</v>
          </cell>
          <cell r="C6807" t="str">
            <v>Cañerías Eléctricas A La Vista O Bajo Anden - Caño Hºgº 1 1/2"</v>
          </cell>
          <cell r="D6807" t="str">
            <v>ml</v>
          </cell>
          <cell r="F6807" t="str">
            <v>días</v>
          </cell>
          <cell r="G6807">
            <v>1050.6056649885868</v>
          </cell>
          <cell r="H6807">
            <v>44044</v>
          </cell>
          <cell r="I6807" t="str">
            <v>26 INSTALACIÓN ELÉCTRICA</v>
          </cell>
        </row>
        <row r="6808">
          <cell r="B6808" t="str">
            <v>T2072</v>
          </cell>
          <cell r="C6808" t="str">
            <v>5.5.3.8. Cañerías Eléctricas A La Vista/ Bajo Anden - Caño Hºgº 1 1/2" (350 Ml)</v>
          </cell>
          <cell r="D6808" t="str">
            <v>gl</v>
          </cell>
          <cell r="E6808">
            <v>2.8571428571428571E-3</v>
          </cell>
          <cell r="F6808">
            <v>367711.98274600541</v>
          </cell>
          <cell r="G6808">
            <v>1050.6056649885868</v>
          </cell>
          <cell r="H6808">
            <v>44044</v>
          </cell>
        </row>
        <row r="6810">
          <cell r="A6810" t="str">
            <v>T2102</v>
          </cell>
          <cell r="C6810" t="str">
            <v>Cañerías Eléctricas A La Vista O Bajo Anden - Caño Hºgº 2"</v>
          </cell>
          <cell r="D6810" t="str">
            <v>ml</v>
          </cell>
          <cell r="G6810">
            <v>1834.2825883030305</v>
          </cell>
          <cell r="H6810">
            <v>44044</v>
          </cell>
          <cell r="I6810" t="str">
            <v>26 INSTALACIÓN ELÉCTRICA</v>
          </cell>
        </row>
        <row r="6811">
          <cell r="B6811" t="str">
            <v>T2073</v>
          </cell>
          <cell r="C6811" t="str">
            <v>5.5.3.9. Cañerías Eléctricas A La Vista/ Bajo Anden - Caño Hºgº 2" (200 Ml)</v>
          </cell>
          <cell r="D6811" t="str">
            <v>gl</v>
          </cell>
          <cell r="E6811">
            <v>5.0000000000000001E-3</v>
          </cell>
          <cell r="F6811">
            <v>366856.51766060607</v>
          </cell>
          <cell r="G6811">
            <v>1834.2825883030305</v>
          </cell>
          <cell r="H6811">
            <v>44044</v>
          </cell>
        </row>
        <row r="6813">
          <cell r="A6813" t="str">
            <v>T2103</v>
          </cell>
          <cell r="C6813" t="str">
            <v xml:space="preserve">5.5.8.3. Equipo Completo Cctv + Datos En Shelter (Incluye Rack Y Ups) </v>
          </cell>
          <cell r="D6813" t="str">
            <v>gl</v>
          </cell>
          <cell r="E6813">
            <v>5</v>
          </cell>
          <cell r="F6813" t="str">
            <v>días</v>
          </cell>
          <cell r="G6813">
            <v>403516.09252332</v>
          </cell>
          <cell r="H6813">
            <v>0</v>
          </cell>
          <cell r="I6813" t="str">
            <v>ITUZAINGÓ</v>
          </cell>
        </row>
        <row r="6814">
          <cell r="B6814" t="str">
            <v>I1936</v>
          </cell>
          <cell r="C6814" t="str">
            <v>Oficial Electricista</v>
          </cell>
          <cell r="D6814" t="str">
            <v>hs</v>
          </cell>
          <cell r="E6814">
            <v>40</v>
          </cell>
          <cell r="F6814">
            <v>792.42979906493497</v>
          </cell>
          <cell r="G6814">
            <v>31697.191962597397</v>
          </cell>
          <cell r="H6814">
            <v>44044</v>
          </cell>
        </row>
        <row r="6815">
          <cell r="B6815" t="str">
            <v>I1937</v>
          </cell>
          <cell r="C6815" t="str">
            <v>Ayudante Electricista</v>
          </cell>
          <cell r="D6815" t="str">
            <v>hs</v>
          </cell>
          <cell r="E6815">
            <v>40</v>
          </cell>
          <cell r="F6815">
            <v>609.15474717922052</v>
          </cell>
          <cell r="G6815">
            <v>24366.189887168821</v>
          </cell>
          <cell r="H6815">
            <v>44044</v>
          </cell>
        </row>
        <row r="6816">
          <cell r="B6816" t="str">
            <v>I2254</v>
          </cell>
          <cell r="C6816" t="str">
            <v>Nvr 32 Canales 4K Dahua Dual Core 32Ch 12Mp Nvr5232-4Ks2</v>
          </cell>
          <cell r="D6816" t="str">
            <v>u</v>
          </cell>
          <cell r="E6816">
            <v>2</v>
          </cell>
          <cell r="F6816">
            <v>38504.1322</v>
          </cell>
          <cell r="G6816">
            <v>77008.2644</v>
          </cell>
          <cell r="H6816">
            <v>44044</v>
          </cell>
          <cell r="I6816" t="str">
            <v>validar precio</v>
          </cell>
        </row>
        <row r="6817">
          <cell r="B6817" t="str">
            <v>I2255</v>
          </cell>
          <cell r="C6817" t="str">
            <v>Switche Cctv 48 Puertos Poe+ 740W + 4 P Sfp Gigabit</v>
          </cell>
          <cell r="D6817" t="str">
            <v>u</v>
          </cell>
          <cell r="E6817">
            <v>1</v>
          </cell>
          <cell r="F6817">
            <v>30000</v>
          </cell>
          <cell r="G6817">
            <v>30000</v>
          </cell>
          <cell r="H6817">
            <v>0</v>
          </cell>
          <cell r="I6817" t="str">
            <v>validar precio</v>
          </cell>
        </row>
        <row r="6818">
          <cell r="B6818" t="str">
            <v>I2256</v>
          </cell>
          <cell r="C6818" t="str">
            <v>Switch 24P Cisco Sg550X-24 Giga Stackable Sg550X</v>
          </cell>
          <cell r="D6818" t="str">
            <v>u</v>
          </cell>
          <cell r="E6818">
            <v>1</v>
          </cell>
          <cell r="F6818">
            <v>59228.099173553717</v>
          </cell>
          <cell r="G6818">
            <v>59228.099173553717</v>
          </cell>
          <cell r="H6818">
            <v>0</v>
          </cell>
          <cell r="I6818" t="str">
            <v>validar precio</v>
          </cell>
        </row>
        <row r="6819">
          <cell r="B6819" t="str">
            <v>I2246</v>
          </cell>
          <cell r="C6819" t="str">
            <v>Ups Rackeable 3Kva Supervisada X Red Ethernet.</v>
          </cell>
          <cell r="D6819" t="str">
            <v>u</v>
          </cell>
          <cell r="E6819">
            <v>1</v>
          </cell>
          <cell r="F6819">
            <v>107000</v>
          </cell>
          <cell r="G6819">
            <v>107000</v>
          </cell>
          <cell r="H6819">
            <v>44044</v>
          </cell>
          <cell r="I6819" t="str">
            <v>validar precio</v>
          </cell>
        </row>
        <row r="6820">
          <cell r="B6820" t="str">
            <v>I2245</v>
          </cell>
          <cell r="C6820" t="str">
            <v>Rack Estándar 19' - 42U C/Accesorios.</v>
          </cell>
          <cell r="D6820" t="str">
            <v>u</v>
          </cell>
          <cell r="E6820">
            <v>1</v>
          </cell>
          <cell r="F6820">
            <v>74216.347099999999</v>
          </cell>
          <cell r="G6820">
            <v>74216.347099999999</v>
          </cell>
          <cell r="H6820">
            <v>44044</v>
          </cell>
          <cell r="I6820" t="str">
            <v>validar precio</v>
          </cell>
        </row>
        <row r="6822">
          <cell r="A6822" t="str">
            <v>T2104</v>
          </cell>
          <cell r="C6822" t="str">
            <v xml:space="preserve">5.5.8.4. Cámaras Cctv </v>
          </cell>
          <cell r="D6822" t="str">
            <v>gl</v>
          </cell>
          <cell r="G6822">
            <v>1596622.3580828561</v>
          </cell>
          <cell r="H6822">
            <v>44044</v>
          </cell>
          <cell r="I6822" t="str">
            <v>ITUZAINGÓ</v>
          </cell>
        </row>
        <row r="6823">
          <cell r="B6823" t="str">
            <v>I1936</v>
          </cell>
          <cell r="C6823" t="str">
            <v>Oficial Electricista</v>
          </cell>
          <cell r="D6823" t="str">
            <v>hs</v>
          </cell>
          <cell r="E6823">
            <v>84</v>
          </cell>
          <cell r="F6823">
            <v>792.42979906493497</v>
          </cell>
          <cell r="G6823">
            <v>66564.103121454536</v>
          </cell>
          <cell r="H6823">
            <v>44044</v>
          </cell>
          <cell r="I6823" t="str">
            <v>2 hs/cámara</v>
          </cell>
        </row>
        <row r="6824">
          <cell r="B6824" t="str">
            <v>I1937</v>
          </cell>
          <cell r="C6824" t="str">
            <v>Ayudante Electricista</v>
          </cell>
          <cell r="D6824" t="str">
            <v>hs</v>
          </cell>
          <cell r="E6824">
            <v>84</v>
          </cell>
          <cell r="F6824">
            <v>609.15474717922052</v>
          </cell>
          <cell r="G6824">
            <v>51168.998763054522</v>
          </cell>
          <cell r="H6824">
            <v>44044</v>
          </cell>
        </row>
        <row r="6825">
          <cell r="B6825" t="str">
            <v>I2257</v>
          </cell>
          <cell r="C6825" t="str">
            <v>Cámara Cctv Ip Tipo Domo - Dahua "Dh-Ipc-Hdbw5431E-Ze"</v>
          </cell>
          <cell r="D6825" t="str">
            <v>u</v>
          </cell>
          <cell r="E6825">
            <v>32</v>
          </cell>
          <cell r="F6825">
            <v>35000</v>
          </cell>
          <cell r="G6825">
            <v>1120000</v>
          </cell>
          <cell r="H6825">
            <v>44044</v>
          </cell>
          <cell r="I6825" t="str">
            <v>validar precio</v>
          </cell>
        </row>
        <row r="6826">
          <cell r="B6826" t="str">
            <v>I2258</v>
          </cell>
          <cell r="C6826" t="str">
            <v>Cámara Cctv Ip Tipo "Ojo De Pez" Dahua "Dh-Ipc-Eb5531 "</v>
          </cell>
          <cell r="D6826" t="str">
            <v>u</v>
          </cell>
          <cell r="E6826">
            <v>4</v>
          </cell>
          <cell r="F6826">
            <v>37222.314049586777</v>
          </cell>
          <cell r="G6826">
            <v>148889.25619834711</v>
          </cell>
          <cell r="H6826">
            <v>44044</v>
          </cell>
          <cell r="I6826" t="str">
            <v>validar precio</v>
          </cell>
        </row>
        <row r="6827">
          <cell r="B6827" t="str">
            <v>I2259</v>
          </cell>
          <cell r="C6827" t="str">
            <v>Cámara Cctv Ip Tipo Bullet Dahua "Dh-Ipc-Hfw5231E-Z5E"</v>
          </cell>
          <cell r="D6827" t="str">
            <v>u</v>
          </cell>
          <cell r="E6827">
            <v>6</v>
          </cell>
          <cell r="F6827">
            <v>35000</v>
          </cell>
          <cell r="G6827">
            <v>210000</v>
          </cell>
          <cell r="H6827">
            <v>44044</v>
          </cell>
          <cell r="I6827" t="str">
            <v>validar precio</v>
          </cell>
        </row>
        <row r="6829">
          <cell r="A6829" t="str">
            <v>T2105</v>
          </cell>
          <cell r="C6829" t="str">
            <v xml:space="preserve">5.5.8.5. Equipo P/ Datos En Boletería (Incluye Switch, Rack Y Ups) </v>
          </cell>
          <cell r="D6829" t="str">
            <v>gl</v>
          </cell>
          <cell r="E6829">
            <v>2</v>
          </cell>
          <cell r="F6829" t="str">
            <v>días</v>
          </cell>
          <cell r="G6829">
            <v>339615.43538453453</v>
          </cell>
          <cell r="H6829">
            <v>0</v>
          </cell>
          <cell r="I6829" t="str">
            <v>ITUZAINGÓ</v>
          </cell>
        </row>
        <row r="6830">
          <cell r="B6830" t="str">
            <v>I1936</v>
          </cell>
          <cell r="C6830" t="str">
            <v>Oficial Electricista</v>
          </cell>
          <cell r="D6830" t="str">
            <v>hs</v>
          </cell>
          <cell r="E6830">
            <v>16</v>
          </cell>
          <cell r="F6830">
            <v>792.42979906493497</v>
          </cell>
          <cell r="G6830">
            <v>12678.876785038959</v>
          </cell>
          <cell r="H6830">
            <v>44044</v>
          </cell>
        </row>
        <row r="6831">
          <cell r="B6831" t="str">
            <v>I1937</v>
          </cell>
          <cell r="C6831" t="str">
            <v>Ayudante Electricista</v>
          </cell>
          <cell r="D6831" t="str">
            <v>hs</v>
          </cell>
          <cell r="E6831">
            <v>16</v>
          </cell>
          <cell r="F6831">
            <v>609.15474717922052</v>
          </cell>
          <cell r="G6831">
            <v>9746.4759548675283</v>
          </cell>
          <cell r="H6831">
            <v>44044</v>
          </cell>
        </row>
        <row r="6832">
          <cell r="B6832" t="str">
            <v>I2260</v>
          </cell>
          <cell r="C6832" t="str">
            <v>Switche Datos 24P Eth 10/100/1000 + 4P Sfp Gigabit C/4Poe -  Cisco Sg350-28Pk9</v>
          </cell>
          <cell r="D6832" t="str">
            <v>u</v>
          </cell>
          <cell r="E6832">
            <v>1</v>
          </cell>
          <cell r="F6832">
            <v>268595.04132231406</v>
          </cell>
          <cell r="G6832">
            <v>268595.04132231406</v>
          </cell>
          <cell r="H6832">
            <v>0</v>
          </cell>
          <cell r="I6832" t="str">
            <v>validar precio</v>
          </cell>
        </row>
        <row r="6833">
          <cell r="B6833" t="str">
            <v>I2261</v>
          </cell>
          <cell r="C6833" t="str">
            <v>Ups Rackeable 1Kva Supervisada X Red Ethernet.</v>
          </cell>
          <cell r="D6833" t="str">
            <v>u</v>
          </cell>
          <cell r="E6833">
            <v>1</v>
          </cell>
          <cell r="F6833">
            <v>37190.082644628099</v>
          </cell>
          <cell r="G6833">
            <v>37190.082644628099</v>
          </cell>
          <cell r="H6833">
            <v>0</v>
          </cell>
          <cell r="I6833" t="str">
            <v>validar precio</v>
          </cell>
        </row>
        <row r="6834">
          <cell r="B6834" t="str">
            <v>I2262</v>
          </cell>
          <cell r="C6834" t="str">
            <v>Rack Mural 19' Dos Cuerpos - 15U - C/Accesorios.</v>
          </cell>
          <cell r="D6834" t="str">
            <v>u</v>
          </cell>
          <cell r="E6834">
            <v>1</v>
          </cell>
          <cell r="F6834">
            <v>11404.958677685951</v>
          </cell>
          <cell r="G6834">
            <v>11404.958677685951</v>
          </cell>
          <cell r="H6834">
            <v>0</v>
          </cell>
          <cell r="I6834" t="str">
            <v>validar precio</v>
          </cell>
        </row>
        <row r="6836">
          <cell r="A6836" t="str">
            <v>T2106</v>
          </cell>
          <cell r="C6836" t="str">
            <v xml:space="preserve">5.5.8.5. Equipo P/ Datos En Boletería (Incluye Switch, Rack Y Ups) </v>
          </cell>
          <cell r="D6836" t="str">
            <v>gl</v>
          </cell>
          <cell r="E6836">
            <v>2</v>
          </cell>
          <cell r="F6836" t="str">
            <v>días</v>
          </cell>
          <cell r="G6836">
            <v>344160.88992998912</v>
          </cell>
          <cell r="H6836">
            <v>0</v>
          </cell>
          <cell r="I6836" t="str">
            <v>ITUZAINGÓ</v>
          </cell>
        </row>
        <row r="6837">
          <cell r="B6837" t="str">
            <v>I1936</v>
          </cell>
          <cell r="C6837" t="str">
            <v>Oficial Electricista</v>
          </cell>
          <cell r="D6837" t="str">
            <v>hs</v>
          </cell>
          <cell r="E6837">
            <v>16</v>
          </cell>
          <cell r="F6837">
            <v>792.42979906493497</v>
          </cell>
          <cell r="G6837">
            <v>12678.876785038959</v>
          </cell>
          <cell r="H6837">
            <v>44044</v>
          </cell>
        </row>
        <row r="6838">
          <cell r="B6838" t="str">
            <v>I1937</v>
          </cell>
          <cell r="C6838" t="str">
            <v>Ayudante Electricista</v>
          </cell>
          <cell r="D6838" t="str">
            <v>hs</v>
          </cell>
          <cell r="E6838">
            <v>16</v>
          </cell>
          <cell r="F6838">
            <v>609.15474717922052</v>
          </cell>
          <cell r="G6838">
            <v>9746.4759548675283</v>
          </cell>
          <cell r="H6838">
            <v>44044</v>
          </cell>
        </row>
        <row r="6839">
          <cell r="B6839" t="str">
            <v>I2260</v>
          </cell>
          <cell r="C6839" t="str">
            <v>Switche Datos 24P Eth 10/100/1000 + 4P Sfp Gigabit C/4Poe -  Cisco Sg350-28Pk9</v>
          </cell>
          <cell r="D6839" t="str">
            <v>u</v>
          </cell>
          <cell r="E6839">
            <v>1</v>
          </cell>
          <cell r="F6839">
            <v>268595.04132231406</v>
          </cell>
          <cell r="G6839">
            <v>268595.04132231406</v>
          </cell>
          <cell r="H6839">
            <v>0</v>
          </cell>
        </row>
        <row r="6840">
          <cell r="B6840" t="str">
            <v>I2286</v>
          </cell>
          <cell r="C6840" t="str">
            <v>Ups 1 Kva (Verificar Artículo)</v>
          </cell>
          <cell r="D6840" t="str">
            <v>u</v>
          </cell>
          <cell r="E6840">
            <v>1</v>
          </cell>
          <cell r="F6840">
            <v>41735.537190082643</v>
          </cell>
          <cell r="G6840">
            <v>41735.537190082643</v>
          </cell>
          <cell r="H6840">
            <v>44044</v>
          </cell>
        </row>
        <row r="6841">
          <cell r="B6841" t="str">
            <v>I2262</v>
          </cell>
          <cell r="C6841" t="str">
            <v>Rack Mural 19' Dos Cuerpos - 15U - C/Accesorios.</v>
          </cell>
          <cell r="D6841" t="str">
            <v>u</v>
          </cell>
          <cell r="E6841">
            <v>1</v>
          </cell>
          <cell r="F6841">
            <v>11404.958677685951</v>
          </cell>
          <cell r="G6841">
            <v>11404.958677685951</v>
          </cell>
          <cell r="H6841">
            <v>0</v>
          </cell>
        </row>
        <row r="6843">
          <cell r="A6843" t="str">
            <v>T2107</v>
          </cell>
          <cell r="C6843" t="str">
            <v>5.5.9. Provisión E Instalación De Puestas A Tierra - Jabalinas 1.5M 3/8", Cable, Cámara De Inspección De Fundición</v>
          </cell>
          <cell r="D6843" t="str">
            <v>gl</v>
          </cell>
          <cell r="E6843">
            <v>5</v>
          </cell>
          <cell r="F6843" t="str">
            <v>días</v>
          </cell>
          <cell r="G6843">
            <v>134116.68721340259</v>
          </cell>
          <cell r="H6843">
            <v>44044</v>
          </cell>
          <cell r="I6843" t="str">
            <v>ITUZAINGÓ</v>
          </cell>
        </row>
        <row r="6844">
          <cell r="B6844" t="str">
            <v>I1936</v>
          </cell>
          <cell r="C6844" t="str">
            <v>Oficial Electricista</v>
          </cell>
          <cell r="D6844" t="str">
            <v>hs</v>
          </cell>
          <cell r="E6844">
            <v>40</v>
          </cell>
          <cell r="F6844">
            <v>792.42979906493497</v>
          </cell>
          <cell r="G6844">
            <v>31697.191962597397</v>
          </cell>
          <cell r="H6844">
            <v>44044</v>
          </cell>
        </row>
        <row r="6845">
          <cell r="B6845" t="str">
            <v>I1937</v>
          </cell>
          <cell r="C6845" t="str">
            <v>Ayudante Electricista</v>
          </cell>
          <cell r="D6845" t="str">
            <v>hs</v>
          </cell>
          <cell r="E6845">
            <v>40</v>
          </cell>
          <cell r="F6845">
            <v>609.15474717922052</v>
          </cell>
          <cell r="G6845">
            <v>24366.189887168821</v>
          </cell>
          <cell r="H6845">
            <v>44044</v>
          </cell>
        </row>
        <row r="6846">
          <cell r="B6846" t="str">
            <v>I1293</v>
          </cell>
          <cell r="C6846" t="str">
            <v xml:space="preserve">Jabalinas P/Pat C/Camara De Inspección (Una Por Torre De Ilum.) - Tipo Copperweld 3M </v>
          </cell>
          <cell r="D6846" t="str">
            <v>u</v>
          </cell>
          <cell r="E6846">
            <v>15</v>
          </cell>
          <cell r="F6846">
            <v>1816.5289</v>
          </cell>
          <cell r="G6846">
            <v>27247.933499999999</v>
          </cell>
          <cell r="H6846">
            <v>44044</v>
          </cell>
        </row>
        <row r="6847">
          <cell r="B6847" t="str">
            <v>I2015</v>
          </cell>
          <cell r="C6847" t="str">
            <v>Cable Cu Desnudo 16 Mm2 Rollo 80 Mts</v>
          </cell>
          <cell r="D6847" t="str">
            <v>ml</v>
          </cell>
          <cell r="E6847">
            <v>150</v>
          </cell>
          <cell r="F6847">
            <v>132.09090909090909</v>
          </cell>
          <cell r="G6847">
            <v>19813.636363636364</v>
          </cell>
          <cell r="H6847">
            <v>44044</v>
          </cell>
        </row>
        <row r="6848">
          <cell r="B6848" t="str">
            <v>I1755</v>
          </cell>
          <cell r="C6848" t="str">
            <v>Camara De Inspeccion Para Pat 25X25</v>
          </cell>
          <cell r="D6848" t="str">
            <v>u</v>
          </cell>
          <cell r="E6848">
            <v>15</v>
          </cell>
          <cell r="F6848">
            <v>2066.1156999999998</v>
          </cell>
          <cell r="G6848">
            <v>30991.735499999999</v>
          </cell>
          <cell r="H6848">
            <v>44044</v>
          </cell>
        </row>
        <row r="6850">
          <cell r="A6850" t="str">
            <v>T2108</v>
          </cell>
          <cell r="C6850" t="str">
            <v>5.5.10. Provisión E Instalación Pararrayos Punta Franklin R:60, Cable Cu Desnudo, Canalización De Pvc Y Soporte</v>
          </cell>
          <cell r="D6850" t="str">
            <v>gl</v>
          </cell>
          <cell r="E6850">
            <v>5</v>
          </cell>
          <cell r="F6850" t="str">
            <v>días</v>
          </cell>
          <cell r="G6850">
            <v>125270.10284976622</v>
          </cell>
          <cell r="H6850">
            <v>44044</v>
          </cell>
          <cell r="I6850" t="str">
            <v>ITUZAINGÓ</v>
          </cell>
        </row>
        <row r="6851">
          <cell r="B6851" t="str">
            <v>I1936</v>
          </cell>
          <cell r="C6851" t="str">
            <v>Oficial Electricista</v>
          </cell>
          <cell r="D6851" t="str">
            <v>hs</v>
          </cell>
          <cell r="E6851">
            <v>40</v>
          </cell>
          <cell r="F6851">
            <v>792.42979906493497</v>
          </cell>
          <cell r="G6851">
            <v>31697.191962597397</v>
          </cell>
          <cell r="H6851">
            <v>44044</v>
          </cell>
        </row>
        <row r="6852">
          <cell r="B6852" t="str">
            <v>I1937</v>
          </cell>
          <cell r="C6852" t="str">
            <v>Ayudante Electricista</v>
          </cell>
          <cell r="D6852" t="str">
            <v>hs</v>
          </cell>
          <cell r="E6852">
            <v>40</v>
          </cell>
          <cell r="F6852">
            <v>609.15474717922052</v>
          </cell>
          <cell r="G6852">
            <v>24366.189887168821</v>
          </cell>
          <cell r="H6852">
            <v>44044</v>
          </cell>
        </row>
        <row r="6853">
          <cell r="B6853" t="str">
            <v>I1295</v>
          </cell>
          <cell r="C6853" t="str">
            <v>Pararayo Punta Franklin</v>
          </cell>
          <cell r="D6853" t="str">
            <v>u</v>
          </cell>
          <cell r="E6853">
            <v>3</v>
          </cell>
          <cell r="F6853">
            <v>4988.7438000000002</v>
          </cell>
          <cell r="G6853">
            <v>14966.231400000001</v>
          </cell>
          <cell r="H6853">
            <v>44044</v>
          </cell>
        </row>
        <row r="6854">
          <cell r="B6854" t="str">
            <v>I1296</v>
          </cell>
          <cell r="C6854" t="str">
            <v>Cable Desnudo 50 Mm2</v>
          </cell>
          <cell r="D6854" t="str">
            <v>ml</v>
          </cell>
          <cell r="E6854">
            <v>150</v>
          </cell>
          <cell r="F6854">
            <v>334.71069999999997</v>
          </cell>
          <cell r="G6854">
            <v>50206.604999999996</v>
          </cell>
          <cell r="H6854">
            <v>44044</v>
          </cell>
        </row>
        <row r="6855">
          <cell r="B6855" t="str">
            <v>I2225</v>
          </cell>
          <cell r="C6855" t="str">
            <v>Caño Hierro Galvanizado 2" X 3 Ml Daisa</v>
          </cell>
          <cell r="D6855" t="str">
            <v>ml</v>
          </cell>
          <cell r="E6855">
            <v>9</v>
          </cell>
          <cell r="F6855">
            <v>448.20940000000002</v>
          </cell>
          <cell r="G6855">
            <v>4033.8846000000003</v>
          </cell>
          <cell r="H6855">
            <v>44044</v>
          </cell>
        </row>
        <row r="6857">
          <cell r="A6857" t="str">
            <v>T2109</v>
          </cell>
          <cell r="C6857" t="str">
            <v>Cañerías Eléctricas Embutidas En Pared Con Caño Mop 3/4" (Incluye Cajas De Pase)</v>
          </cell>
          <cell r="D6857" t="str">
            <v>ml</v>
          </cell>
          <cell r="G6857">
            <v>581.44883708138514</v>
          </cell>
          <cell r="H6857">
            <v>44044</v>
          </cell>
          <cell r="I6857" t="str">
            <v>26 INSTALACIÓN ELÉCTRICA</v>
          </cell>
        </row>
        <row r="6858">
          <cell r="B6858" t="str">
            <v>I1936</v>
          </cell>
          <cell r="C6858" t="str">
            <v>Oficial Electricista</v>
          </cell>
          <cell r="D6858" t="str">
            <v>hs</v>
          </cell>
          <cell r="E6858">
            <v>0.33333333333333331</v>
          </cell>
          <cell r="F6858">
            <v>792.42979906493497</v>
          </cell>
          <cell r="G6858">
            <v>264.14326635497832</v>
          </cell>
          <cell r="H6858">
            <v>44044</v>
          </cell>
          <cell r="I6858">
            <v>24</v>
          </cell>
        </row>
        <row r="6859">
          <cell r="B6859" t="str">
            <v>I1937</v>
          </cell>
          <cell r="C6859" t="str">
            <v>Ayudante Electricista</v>
          </cell>
          <cell r="D6859" t="str">
            <v>hs</v>
          </cell>
          <cell r="E6859">
            <v>0.33333333333333331</v>
          </cell>
          <cell r="F6859">
            <v>609.15474717922052</v>
          </cell>
          <cell r="G6859">
            <v>203.05158239307349</v>
          </cell>
          <cell r="H6859">
            <v>44044</v>
          </cell>
        </row>
        <row r="6860">
          <cell r="B6860" t="str">
            <v>I1837</v>
          </cell>
          <cell r="C6860" t="str">
            <v>Caño De Hierro Semipesado Mop 3/4" X 3 M</v>
          </cell>
          <cell r="D6860" t="str">
            <v>u</v>
          </cell>
          <cell r="E6860">
            <v>1.05</v>
          </cell>
          <cell r="F6860">
            <v>98.347099999999998</v>
          </cell>
          <cell r="G6860">
            <v>103.264455</v>
          </cell>
          <cell r="H6860">
            <v>44044</v>
          </cell>
        </row>
        <row r="6861">
          <cell r="B6861" t="str">
            <v>I2218</v>
          </cell>
          <cell r="C6861" t="str">
            <v>Caja De Pase Estanco Ip 65 Conexbox 10X10X5</v>
          </cell>
          <cell r="D6861" t="str">
            <v>u</v>
          </cell>
          <cell r="E6861">
            <v>6.6666666666666666E-2</v>
          </cell>
          <cell r="F6861">
            <v>164.84299999999999</v>
          </cell>
          <cell r="G6861">
            <v>10.989533333333332</v>
          </cell>
          <cell r="H6861">
            <v>44044</v>
          </cell>
          <cell r="I6861" t="str">
            <v>1 cada 15ml</v>
          </cell>
        </row>
        <row r="6863">
          <cell r="A6863" t="str">
            <v>T2110</v>
          </cell>
          <cell r="C6863" t="str">
            <v>Cañerías Eléctricas Embutidas En Pared Con Caño Mop 1" (Incluye Cajas De Pase)</v>
          </cell>
          <cell r="D6863" t="str">
            <v>ml</v>
          </cell>
          <cell r="G6863">
            <v>665.57221208138526</v>
          </cell>
          <cell r="H6863">
            <v>44044</v>
          </cell>
          <cell r="I6863" t="str">
            <v>26 INSTALACIÓN ELÉCTRICA</v>
          </cell>
        </row>
        <row r="6864">
          <cell r="B6864" t="str">
            <v>I1936</v>
          </cell>
          <cell r="C6864" t="str">
            <v>Oficial Electricista</v>
          </cell>
          <cell r="D6864" t="str">
            <v>hs</v>
          </cell>
          <cell r="E6864">
            <v>0.33333333333333331</v>
          </cell>
          <cell r="F6864">
            <v>792.42979906493497</v>
          </cell>
          <cell r="G6864">
            <v>264.14326635497832</v>
          </cell>
          <cell r="H6864">
            <v>44044</v>
          </cell>
          <cell r="I6864">
            <v>24</v>
          </cell>
        </row>
        <row r="6865">
          <cell r="B6865" t="str">
            <v>I1937</v>
          </cell>
          <cell r="C6865" t="str">
            <v>Ayudante Electricista</v>
          </cell>
          <cell r="D6865" t="str">
            <v>hs</v>
          </cell>
          <cell r="E6865">
            <v>0.33333333333333331</v>
          </cell>
          <cell r="F6865">
            <v>609.15474717922052</v>
          </cell>
          <cell r="G6865">
            <v>203.05158239307349</v>
          </cell>
          <cell r="H6865">
            <v>44044</v>
          </cell>
        </row>
        <row r="6866">
          <cell r="B6866" t="str">
            <v>I2219</v>
          </cell>
          <cell r="C6866" t="str">
            <v>Caño De Hierro Semipesado Mop 1" X 3 M</v>
          </cell>
          <cell r="D6866" t="str">
            <v>ml</v>
          </cell>
          <cell r="E6866">
            <v>1.05</v>
          </cell>
          <cell r="F6866">
            <v>178.46459999999999</v>
          </cell>
          <cell r="G6866">
            <v>187.38783000000001</v>
          </cell>
          <cell r="H6866">
            <v>44044</v>
          </cell>
        </row>
        <row r="6867">
          <cell r="B6867" t="str">
            <v>I2218</v>
          </cell>
          <cell r="C6867" t="str">
            <v>Caja De Pase Estanco Ip 65 Conexbox 10X10X5</v>
          </cell>
          <cell r="D6867" t="str">
            <v>u</v>
          </cell>
          <cell r="E6867">
            <v>6.6666666666666666E-2</v>
          </cell>
          <cell r="F6867">
            <v>164.84299999999999</v>
          </cell>
          <cell r="G6867">
            <v>10.989533333333332</v>
          </cell>
          <cell r="H6867">
            <v>44044</v>
          </cell>
        </row>
        <row r="6869">
          <cell r="A6869" t="str">
            <v>T2111</v>
          </cell>
          <cell r="C6869" t="str">
            <v>Cañerías Eléctricas Embutidas En Pared Con Caño Mop 1 1/2" (Incluye Cajas De Pase)</v>
          </cell>
          <cell r="D6869" t="str">
            <v>ml</v>
          </cell>
          <cell r="G6869">
            <v>856.74353333110685</v>
          </cell>
          <cell r="H6869">
            <v>44044</v>
          </cell>
          <cell r="I6869" t="str">
            <v>26 INSTALACIÓN ELÉCTRICA</v>
          </cell>
        </row>
        <row r="6870">
          <cell r="B6870" t="str">
            <v>I1936</v>
          </cell>
          <cell r="C6870" t="str">
            <v>Oficial Electricista</v>
          </cell>
          <cell r="D6870" t="str">
            <v>hs</v>
          </cell>
          <cell r="E6870">
            <v>0.38095238095238093</v>
          </cell>
          <cell r="F6870">
            <v>792.42979906493497</v>
          </cell>
          <cell r="G6870">
            <v>301.87801869140378</v>
          </cell>
          <cell r="H6870">
            <v>44044</v>
          </cell>
          <cell r="I6870">
            <v>21</v>
          </cell>
        </row>
        <row r="6871">
          <cell r="B6871" t="str">
            <v>I1937</v>
          </cell>
          <cell r="C6871" t="str">
            <v>Ayudante Electricista</v>
          </cell>
          <cell r="D6871" t="str">
            <v>hs</v>
          </cell>
          <cell r="E6871">
            <v>0.38095238095238093</v>
          </cell>
          <cell r="F6871">
            <v>609.15474717922052</v>
          </cell>
          <cell r="G6871">
            <v>232.05895130636972</v>
          </cell>
          <cell r="H6871">
            <v>44044</v>
          </cell>
        </row>
        <row r="6872">
          <cell r="B6872" t="str">
            <v>I2220</v>
          </cell>
          <cell r="C6872" t="str">
            <v>Caño De Hierro Semipesado Mop 1 1/2" X 3 M</v>
          </cell>
          <cell r="D6872" t="str">
            <v>ml</v>
          </cell>
          <cell r="E6872">
            <v>1.05</v>
          </cell>
          <cell r="F6872">
            <v>296.96859999999998</v>
          </cell>
          <cell r="G6872">
            <v>311.81702999999999</v>
          </cell>
          <cell r="H6872">
            <v>44044</v>
          </cell>
        </row>
        <row r="6873">
          <cell r="B6873" t="str">
            <v>I2218</v>
          </cell>
          <cell r="C6873" t="str">
            <v>Caja De Pase Estanco Ip 65 Conexbox 10X10X5</v>
          </cell>
          <cell r="D6873" t="str">
            <v>u</v>
          </cell>
          <cell r="E6873">
            <v>6.6666666666666666E-2</v>
          </cell>
          <cell r="F6873">
            <v>164.84299999999999</v>
          </cell>
          <cell r="G6873">
            <v>10.989533333333332</v>
          </cell>
          <cell r="H6873">
            <v>44044</v>
          </cell>
        </row>
        <row r="6875">
          <cell r="A6875" t="str">
            <v>T2112</v>
          </cell>
          <cell r="C6875" t="str">
            <v>Cañerías Eléctricas A La Vista/ Bajo Anden - Caño Hºgº 3/4"</v>
          </cell>
          <cell r="D6875" t="str">
            <v>ml</v>
          </cell>
          <cell r="G6875">
            <v>846.18487666444037</v>
          </cell>
          <cell r="H6875">
            <v>44044</v>
          </cell>
          <cell r="I6875" t="str">
            <v>26 INSTALACIÓN ELÉCTRICA</v>
          </cell>
        </row>
        <row r="6876">
          <cell r="B6876" t="str">
            <v>I1936</v>
          </cell>
          <cell r="C6876" t="str">
            <v>Oficial Electricista</v>
          </cell>
          <cell r="D6876" t="str">
            <v>hs</v>
          </cell>
          <cell r="E6876">
            <v>0.38095238095238093</v>
          </cell>
          <cell r="F6876">
            <v>792.42979906493497</v>
          </cell>
          <cell r="G6876">
            <v>301.87801869140378</v>
          </cell>
          <cell r="H6876">
            <v>44044</v>
          </cell>
          <cell r="I6876">
            <v>21</v>
          </cell>
        </row>
        <row r="6877">
          <cell r="B6877" t="str">
            <v>I1937</v>
          </cell>
          <cell r="C6877" t="str">
            <v>Ayudante Electricista</v>
          </cell>
          <cell r="D6877" t="str">
            <v>hs</v>
          </cell>
          <cell r="E6877">
            <v>0.38095238095238093</v>
          </cell>
          <cell r="F6877">
            <v>609.15474717922052</v>
          </cell>
          <cell r="G6877">
            <v>232.05895130636972</v>
          </cell>
          <cell r="H6877">
            <v>44044</v>
          </cell>
        </row>
        <row r="6878">
          <cell r="B6878" t="str">
            <v>I1526</v>
          </cell>
          <cell r="C6878" t="str">
            <v>Caño Hierro Galvanizado 3/4" X 3 Ml Daisa</v>
          </cell>
          <cell r="D6878" t="str">
            <v>ml</v>
          </cell>
          <cell r="E6878">
            <v>1.05</v>
          </cell>
          <cell r="F6878">
            <v>116.8044</v>
          </cell>
          <cell r="G6878">
            <v>122.64462</v>
          </cell>
          <cell r="H6878">
            <v>44044</v>
          </cell>
        </row>
        <row r="6879">
          <cell r="B6879" t="str">
            <v>I2221</v>
          </cell>
          <cell r="C6879" t="str">
            <v>Union De Aluminio Daisa 3/4"</v>
          </cell>
          <cell r="D6879" t="str">
            <v>u</v>
          </cell>
          <cell r="E6879">
            <v>0.33333333333333331</v>
          </cell>
          <cell r="F6879">
            <v>73.553700000000006</v>
          </cell>
          <cell r="G6879">
            <v>24.517900000000001</v>
          </cell>
          <cell r="H6879">
            <v>44044</v>
          </cell>
          <cell r="I6879" t="str">
            <v>1 cada 3 ml</v>
          </cell>
        </row>
        <row r="6880">
          <cell r="B6880" t="str">
            <v>I2222</v>
          </cell>
          <cell r="C6880" t="str">
            <v>Caja De Paso Cuadrada 15 X 15 X 10 Cm De Aluminio Daisa</v>
          </cell>
          <cell r="D6880" t="str">
            <v>u</v>
          </cell>
          <cell r="E6880">
            <v>6.6666666666666666E-2</v>
          </cell>
          <cell r="F6880">
            <v>1765.2892999999999</v>
          </cell>
          <cell r="G6880">
            <v>117.68595333333333</v>
          </cell>
          <cell r="H6880">
            <v>44044</v>
          </cell>
          <cell r="I6880" t="str">
            <v>1 cada 15 ml</v>
          </cell>
        </row>
        <row r="6881">
          <cell r="B6881" t="str">
            <v>I2232</v>
          </cell>
          <cell r="C6881" t="str">
            <v>Conector De Aluminio Para Caja De 3/4" Daisa</v>
          </cell>
          <cell r="D6881" t="str">
            <v>u</v>
          </cell>
          <cell r="E6881">
            <v>0.13333333333333333</v>
          </cell>
          <cell r="F6881">
            <v>145.4545</v>
          </cell>
          <cell r="G6881">
            <v>19.393933333333333</v>
          </cell>
          <cell r="H6881">
            <v>44044</v>
          </cell>
          <cell r="I6881" t="str">
            <v>2 por caja</v>
          </cell>
        </row>
        <row r="6882">
          <cell r="B6882" t="str">
            <v>I2223</v>
          </cell>
          <cell r="C6882" t="str">
            <v>Abrazadera Para Caño Hg 3/4 Daisa</v>
          </cell>
          <cell r="D6882" t="str">
            <v>u</v>
          </cell>
          <cell r="E6882">
            <v>0.33333333333333331</v>
          </cell>
          <cell r="F6882">
            <v>80.991699999999994</v>
          </cell>
          <cell r="G6882">
            <v>26.99723333333333</v>
          </cell>
          <cell r="H6882">
            <v>44044</v>
          </cell>
          <cell r="I6882" t="str">
            <v>1 cada 3 ml</v>
          </cell>
        </row>
        <row r="6883">
          <cell r="B6883" t="str">
            <v>I1193</v>
          </cell>
          <cell r="C6883" t="str">
            <v>Tacos De Nylon De 8 Mm</v>
          </cell>
          <cell r="D6883" t="str">
            <v>u</v>
          </cell>
          <cell r="E6883">
            <v>0.33333333333333331</v>
          </cell>
          <cell r="F6883">
            <v>0.55369999999999997</v>
          </cell>
          <cell r="G6883">
            <v>0.18456666666666666</v>
          </cell>
          <cell r="H6883">
            <v>44044</v>
          </cell>
          <cell r="I6883" t="str">
            <v>idem</v>
          </cell>
        </row>
        <row r="6884">
          <cell r="B6884" t="str">
            <v>I1194</v>
          </cell>
          <cell r="C6884" t="str">
            <v>Tornillo De 40 Mm Para Taco De 8</v>
          </cell>
          <cell r="D6884" t="str">
            <v>u</v>
          </cell>
          <cell r="E6884">
            <v>0.33333333333333331</v>
          </cell>
          <cell r="F6884">
            <v>2.4710999999999999</v>
          </cell>
          <cell r="G6884">
            <v>0.82369999999999988</v>
          </cell>
          <cell r="H6884">
            <v>44044</v>
          </cell>
          <cell r="I6884" t="str">
            <v>idem</v>
          </cell>
        </row>
        <row r="6886">
          <cell r="A6886" t="str">
            <v>T2113</v>
          </cell>
          <cell r="C6886" t="str">
            <v>Cañerías Eléctricas A La Vista/ Bajo Anden - Caño Hºgº 1 1/2"</v>
          </cell>
          <cell r="D6886" t="str">
            <v>ml</v>
          </cell>
          <cell r="G6886">
            <v>1094.9892994877605</v>
          </cell>
          <cell r="H6886">
            <v>44044</v>
          </cell>
          <cell r="I6886" t="str">
            <v>26 INSTALACIÓN ELÉCTRICA</v>
          </cell>
        </row>
        <row r="6887">
          <cell r="B6887" t="str">
            <v>I1936</v>
          </cell>
          <cell r="C6887" t="str">
            <v>Oficial Electricista</v>
          </cell>
          <cell r="D6887" t="str">
            <v>hs</v>
          </cell>
          <cell r="E6887">
            <v>0.44444444444444442</v>
          </cell>
          <cell r="F6887">
            <v>792.42979906493497</v>
          </cell>
          <cell r="G6887">
            <v>352.19102180663776</v>
          </cell>
          <cell r="H6887">
            <v>44044</v>
          </cell>
          <cell r="I6887">
            <v>18</v>
          </cell>
        </row>
        <row r="6888">
          <cell r="B6888" t="str">
            <v>I1937</v>
          </cell>
          <cell r="C6888" t="str">
            <v>Ayudante Electricista</v>
          </cell>
          <cell r="D6888" t="str">
            <v>hs</v>
          </cell>
          <cell r="E6888">
            <v>0.44444444444444442</v>
          </cell>
          <cell r="F6888">
            <v>609.15474717922052</v>
          </cell>
          <cell r="G6888">
            <v>270.73544319076467</v>
          </cell>
          <cell r="H6888">
            <v>44044</v>
          </cell>
        </row>
        <row r="6889">
          <cell r="B6889" t="str">
            <v>I2229</v>
          </cell>
          <cell r="C6889" t="str">
            <v>Caño Hierro Galvanizado 1 1/4" X 3 Ml Daisa</v>
          </cell>
          <cell r="D6889" t="str">
            <v>ml</v>
          </cell>
          <cell r="E6889">
            <v>1.05</v>
          </cell>
          <cell r="F6889">
            <v>207.16253443526173</v>
          </cell>
          <cell r="G6889">
            <v>217.52066115702482</v>
          </cell>
          <cell r="H6889">
            <v>44044</v>
          </cell>
        </row>
        <row r="6890">
          <cell r="B6890" t="str">
            <v>I2228</v>
          </cell>
          <cell r="C6890" t="str">
            <v>Union De Aluminio Daisa 1 1/4"</v>
          </cell>
          <cell r="D6890" t="str">
            <v>u</v>
          </cell>
          <cell r="E6890">
            <v>0.33333333333333331</v>
          </cell>
          <cell r="F6890">
            <v>137.1901</v>
          </cell>
          <cell r="G6890">
            <v>45.730033333333331</v>
          </cell>
          <cell r="H6890">
            <v>44044</v>
          </cell>
          <cell r="I6890" t="str">
            <v>1 cada 3 ml</v>
          </cell>
        </row>
        <row r="6891">
          <cell r="B6891" t="str">
            <v>I2222</v>
          </cell>
          <cell r="C6891" t="str">
            <v>Caja De Paso Cuadrada 15 X 15 X 10 Cm De Aluminio Daisa</v>
          </cell>
          <cell r="D6891" t="str">
            <v>u</v>
          </cell>
          <cell r="E6891">
            <v>6.6666666666666666E-2</v>
          </cell>
          <cell r="F6891">
            <v>1765.2892999999999</v>
          </cell>
          <cell r="G6891">
            <v>117.68595333333333</v>
          </cell>
          <cell r="H6891">
            <v>44044</v>
          </cell>
          <cell r="I6891" t="str">
            <v>1 cada 15 ml</v>
          </cell>
        </row>
        <row r="6892">
          <cell r="B6892" t="str">
            <v>I2233</v>
          </cell>
          <cell r="C6892" t="str">
            <v>Conector De Aluminio Para Caja De 1 1/2" Daisa</v>
          </cell>
          <cell r="D6892" t="str">
            <v>u</v>
          </cell>
          <cell r="E6892">
            <v>0.13333333333333333</v>
          </cell>
          <cell r="F6892">
            <v>255.63640000000001</v>
          </cell>
          <cell r="G6892">
            <v>34.084853333333335</v>
          </cell>
          <cell r="H6892">
            <v>44044</v>
          </cell>
          <cell r="I6892" t="str">
            <v>2 por caja</v>
          </cell>
        </row>
        <row r="6893">
          <cell r="B6893" t="str">
            <v>I2230</v>
          </cell>
          <cell r="C6893" t="str">
            <v>Abrazadera Para Caño Hg 1 1/4" Daisa</v>
          </cell>
          <cell r="D6893" t="str">
            <v>u</v>
          </cell>
          <cell r="E6893">
            <v>0.33333333333333331</v>
          </cell>
          <cell r="F6893">
            <v>168.0992</v>
          </cell>
          <cell r="G6893">
            <v>56.033066666666663</v>
          </cell>
          <cell r="H6893">
            <v>44044</v>
          </cell>
          <cell r="I6893" t="str">
            <v>1 cada 3 ml</v>
          </cell>
        </row>
        <row r="6894">
          <cell r="B6894" t="str">
            <v>I1193</v>
          </cell>
          <cell r="C6894" t="str">
            <v>Tacos De Nylon De 8 Mm</v>
          </cell>
          <cell r="D6894" t="str">
            <v>u</v>
          </cell>
          <cell r="E6894">
            <v>0.33333333333333331</v>
          </cell>
          <cell r="F6894">
            <v>0.55369999999999997</v>
          </cell>
          <cell r="G6894">
            <v>0.18456666666666666</v>
          </cell>
          <cell r="H6894">
            <v>44044</v>
          </cell>
          <cell r="I6894" t="str">
            <v>1 cada 3 ml</v>
          </cell>
        </row>
        <row r="6895">
          <cell r="B6895" t="str">
            <v>I1194</v>
          </cell>
          <cell r="C6895" t="str">
            <v>Tornillo De 40 Mm Para Taco De 8</v>
          </cell>
          <cell r="D6895" t="str">
            <v>u</v>
          </cell>
          <cell r="E6895">
            <v>0.33333333333333331</v>
          </cell>
          <cell r="F6895">
            <v>2.4710999999999999</v>
          </cell>
          <cell r="G6895">
            <v>0.82369999999999988</v>
          </cell>
          <cell r="H6895">
            <v>44044</v>
          </cell>
          <cell r="I6895" t="str">
            <v>1 cada 3 ml</v>
          </cell>
        </row>
        <row r="6897">
          <cell r="A6897" t="str">
            <v>T2114</v>
          </cell>
          <cell r="C6897" t="str">
            <v>Cañerías Eléctricas A La Vista/ Bajo Anden - Caño Hºgº 2"</v>
          </cell>
          <cell r="D6897" t="str">
            <v>ml</v>
          </cell>
          <cell r="G6897">
            <v>1456.175382664069</v>
          </cell>
          <cell r="H6897">
            <v>44044</v>
          </cell>
          <cell r="I6897" t="str">
            <v>26 INSTALACIÓN ELÉCTRICA</v>
          </cell>
        </row>
        <row r="6898">
          <cell r="B6898" t="str">
            <v>I1936</v>
          </cell>
          <cell r="C6898" t="str">
            <v>Oficial Electricista</v>
          </cell>
          <cell r="D6898" t="str">
            <v>hs</v>
          </cell>
          <cell r="E6898">
            <v>0.44444444444444442</v>
          </cell>
          <cell r="F6898">
            <v>792.42979906493497</v>
          </cell>
          <cell r="G6898">
            <v>352.19102180663776</v>
          </cell>
          <cell r="H6898">
            <v>44044</v>
          </cell>
          <cell r="I6898">
            <v>18</v>
          </cell>
        </row>
        <row r="6899">
          <cell r="B6899" t="str">
            <v>I1937</v>
          </cell>
          <cell r="C6899" t="str">
            <v>Ayudante Electricista</v>
          </cell>
          <cell r="D6899" t="str">
            <v>hs</v>
          </cell>
          <cell r="E6899">
            <v>0.44444444444444442</v>
          </cell>
          <cell r="F6899">
            <v>609.15474717922052</v>
          </cell>
          <cell r="G6899">
            <v>270.73544319076467</v>
          </cell>
          <cell r="H6899">
            <v>44044</v>
          </cell>
        </row>
        <row r="6900">
          <cell r="B6900" t="str">
            <v>I2225</v>
          </cell>
          <cell r="C6900" t="str">
            <v>Caño Hierro Galvanizado 2" X 3 Ml Daisa</v>
          </cell>
          <cell r="D6900" t="str">
            <v>ml</v>
          </cell>
          <cell r="E6900">
            <v>1.05</v>
          </cell>
          <cell r="F6900">
            <v>448.20940000000002</v>
          </cell>
          <cell r="G6900">
            <v>470.61987000000005</v>
          </cell>
          <cell r="H6900">
            <v>44044</v>
          </cell>
        </row>
        <row r="6901">
          <cell r="B6901" t="str">
            <v>I2231</v>
          </cell>
          <cell r="C6901" t="str">
            <v>Union De Aluminio Daisa 2"</v>
          </cell>
          <cell r="D6901" t="str">
            <v>u</v>
          </cell>
          <cell r="E6901">
            <v>0.33</v>
          </cell>
          <cell r="F6901">
            <v>303.30579999999998</v>
          </cell>
          <cell r="G6901">
            <v>100.090914</v>
          </cell>
          <cell r="H6901">
            <v>44044</v>
          </cell>
          <cell r="I6901" t="str">
            <v>1 cada 3 ml</v>
          </cell>
        </row>
        <row r="6902">
          <cell r="B6902" t="str">
            <v>I2222</v>
          </cell>
          <cell r="C6902" t="str">
            <v>Caja De Paso Cuadrada 15 X 15 X 10 Cm De Aluminio Daisa</v>
          </cell>
          <cell r="D6902" t="str">
            <v>u</v>
          </cell>
          <cell r="E6902">
            <v>6.6666666666666666E-2</v>
          </cell>
          <cell r="F6902">
            <v>1765.2892999999999</v>
          </cell>
          <cell r="G6902">
            <v>117.68595333333333</v>
          </cell>
          <cell r="H6902">
            <v>44044</v>
          </cell>
          <cell r="I6902" t="str">
            <v>1 cada 15 ml</v>
          </cell>
        </row>
        <row r="6903">
          <cell r="B6903" t="str">
            <v>I2234</v>
          </cell>
          <cell r="C6903" t="str">
            <v>Conector De Aluminio Para Caja De 2" Daisa</v>
          </cell>
          <cell r="D6903" t="str">
            <v>u</v>
          </cell>
          <cell r="E6903">
            <v>0.13333333333333333</v>
          </cell>
          <cell r="F6903">
            <v>340.49590000000001</v>
          </cell>
          <cell r="G6903">
            <v>45.399453333333334</v>
          </cell>
          <cell r="H6903">
            <v>44044</v>
          </cell>
          <cell r="I6903" t="str">
            <v>2 por caja</v>
          </cell>
        </row>
        <row r="6904">
          <cell r="B6904" t="str">
            <v>I2227</v>
          </cell>
          <cell r="C6904" t="str">
            <v>Abrazadera Para Caño Hg 2" Daisa</v>
          </cell>
          <cell r="D6904" t="str">
            <v>u</v>
          </cell>
          <cell r="E6904">
            <v>0.33</v>
          </cell>
          <cell r="F6904">
            <v>298.34710000000001</v>
          </cell>
          <cell r="G6904">
            <v>98.454543000000015</v>
          </cell>
          <cell r="H6904">
            <v>44044</v>
          </cell>
          <cell r="I6904" t="str">
            <v>1 cada 3 ml</v>
          </cell>
        </row>
        <row r="6905">
          <cell r="B6905" t="str">
            <v>I1193</v>
          </cell>
          <cell r="C6905" t="str">
            <v>Tacos De Nylon De 8 Mm</v>
          </cell>
          <cell r="D6905" t="str">
            <v>u</v>
          </cell>
          <cell r="E6905">
            <v>0.33</v>
          </cell>
          <cell r="F6905">
            <v>0.55369999999999997</v>
          </cell>
          <cell r="G6905">
            <v>0.18272099999999999</v>
          </cell>
          <cell r="H6905">
            <v>44044</v>
          </cell>
          <cell r="I6905" t="str">
            <v>1 cada 3 ml</v>
          </cell>
        </row>
        <row r="6906">
          <cell r="B6906" t="str">
            <v>I1194</v>
          </cell>
          <cell r="C6906" t="str">
            <v>Tornillo De 40 Mm Para Taco De 8</v>
          </cell>
          <cell r="D6906" t="str">
            <v>u</v>
          </cell>
          <cell r="E6906">
            <v>0.33</v>
          </cell>
          <cell r="F6906">
            <v>2.4710999999999999</v>
          </cell>
          <cell r="G6906">
            <v>0.81546299999999994</v>
          </cell>
          <cell r="H6906">
            <v>44044</v>
          </cell>
          <cell r="I6906" t="str">
            <v>1 cada 3 ml</v>
          </cell>
        </row>
        <row r="6908">
          <cell r="A6908" t="str">
            <v>T2115</v>
          </cell>
          <cell r="C6908" t="str">
            <v>Circuitos Cu 2,5Mm^2 - Iram 62.267</v>
          </cell>
          <cell r="D6908" t="str">
            <v>ml</v>
          </cell>
          <cell r="G6908">
            <v>124.29006974961037</v>
          </cell>
          <cell r="H6908">
            <v>44044</v>
          </cell>
          <cell r="I6908" t="str">
            <v>26 INSTALACIÓN ELÉCTRICA</v>
          </cell>
        </row>
        <row r="6909">
          <cell r="B6909" t="str">
            <v>I1936</v>
          </cell>
          <cell r="C6909" t="str">
            <v>Oficial Electricista</v>
          </cell>
          <cell r="D6909" t="str">
            <v>hs</v>
          </cell>
          <cell r="E6909">
            <v>6.6666666666666666E-2</v>
          </cell>
          <cell r="F6909">
            <v>792.42979906493497</v>
          </cell>
          <cell r="G6909">
            <v>52.828653270995666</v>
          </cell>
          <cell r="H6909">
            <v>44044</v>
          </cell>
          <cell r="I6909">
            <v>120</v>
          </cell>
        </row>
        <row r="6910">
          <cell r="B6910" t="str">
            <v>I1937</v>
          </cell>
          <cell r="C6910" t="str">
            <v>Ayudante Electricista</v>
          </cell>
          <cell r="D6910" t="str">
            <v>hs</v>
          </cell>
          <cell r="E6910">
            <v>6.6666666666666666E-2</v>
          </cell>
          <cell r="F6910">
            <v>609.15474717922052</v>
          </cell>
          <cell r="G6910">
            <v>40.610316478614699</v>
          </cell>
          <cell r="H6910">
            <v>44044</v>
          </cell>
        </row>
        <row r="6911">
          <cell r="B6911" t="str">
            <v>I2188</v>
          </cell>
          <cell r="C6911" t="str">
            <v>Cable Cu 2,5Mm^2 - Iram 62.267</v>
          </cell>
          <cell r="D6911" t="str">
            <v>ml</v>
          </cell>
          <cell r="E6911">
            <v>1.05</v>
          </cell>
          <cell r="F6911">
            <v>29.382000000000001</v>
          </cell>
          <cell r="G6911">
            <v>30.851100000000002</v>
          </cell>
          <cell r="H6911">
            <v>44044</v>
          </cell>
        </row>
        <row r="6913">
          <cell r="A6913" t="str">
            <v>T2116</v>
          </cell>
          <cell r="C6913" t="str">
            <v>Circuitos Cu 6Mm^2 - Iram 62.267 - Verde/Amarillo</v>
          </cell>
          <cell r="D6913" t="str">
            <v>ml</v>
          </cell>
          <cell r="G6913">
            <v>201.58775962441555</v>
          </cell>
          <cell r="H6913">
            <v>44044</v>
          </cell>
          <cell r="I6913" t="str">
            <v>26 INSTALACIÓN ELÉCTRICA</v>
          </cell>
        </row>
        <row r="6914">
          <cell r="B6914" t="str">
            <v>I1936</v>
          </cell>
          <cell r="C6914" t="str">
            <v>Oficial Electricista</v>
          </cell>
          <cell r="D6914" t="str">
            <v>hs</v>
          </cell>
          <cell r="E6914">
            <v>0.1</v>
          </cell>
          <cell r="F6914">
            <v>792.42979906493497</v>
          </cell>
          <cell r="G6914">
            <v>79.242979906493503</v>
          </cell>
          <cell r="H6914">
            <v>44044</v>
          </cell>
          <cell r="I6914">
            <v>80</v>
          </cell>
        </row>
        <row r="6915">
          <cell r="B6915" t="str">
            <v>I1937</v>
          </cell>
          <cell r="C6915" t="str">
            <v>Ayudante Electricista</v>
          </cell>
          <cell r="D6915" t="str">
            <v>hs</v>
          </cell>
          <cell r="E6915">
            <v>0.1</v>
          </cell>
          <cell r="F6915">
            <v>609.15474717922052</v>
          </cell>
          <cell r="G6915">
            <v>60.915474717922052</v>
          </cell>
          <cell r="H6915">
            <v>44044</v>
          </cell>
        </row>
        <row r="6916">
          <cell r="B6916" t="str">
            <v>I2238</v>
          </cell>
          <cell r="C6916" t="str">
            <v>Cable Unipolar Afumex 6Mm Prysmian Pirelli</v>
          </cell>
          <cell r="D6916" t="str">
            <v>ml</v>
          </cell>
          <cell r="E6916">
            <v>1.05</v>
          </cell>
          <cell r="F6916">
            <v>58.504100000000001</v>
          </cell>
          <cell r="G6916">
            <v>61.429305000000006</v>
          </cell>
          <cell r="H6916">
            <v>44044</v>
          </cell>
        </row>
        <row r="6918">
          <cell r="A6918" t="str">
            <v>T2117</v>
          </cell>
          <cell r="C6918" t="str">
            <v>Circuitos Cu 2X2,5Mm^2 - Iram 62.266</v>
          </cell>
          <cell r="D6918" t="str">
            <v>ml</v>
          </cell>
          <cell r="G6918">
            <v>182.93666369953246</v>
          </cell>
          <cell r="H6918">
            <v>44044</v>
          </cell>
          <cell r="I6918" t="str">
            <v>26 INSTALACIÓN ELÉCTRICA</v>
          </cell>
        </row>
        <row r="6919">
          <cell r="B6919" t="str">
            <v>I1936</v>
          </cell>
          <cell r="C6919" t="str">
            <v>Oficial Electricista</v>
          </cell>
          <cell r="D6919" t="str">
            <v>hs</v>
          </cell>
          <cell r="E6919">
            <v>0.08</v>
          </cell>
          <cell r="F6919">
            <v>792.42979906493497</v>
          </cell>
          <cell r="G6919">
            <v>63.394383925194802</v>
          </cell>
          <cell r="H6919">
            <v>44044</v>
          </cell>
          <cell r="I6919">
            <v>100</v>
          </cell>
        </row>
        <row r="6920">
          <cell r="B6920" t="str">
            <v>I1937</v>
          </cell>
          <cell r="C6920" t="str">
            <v>Ayudante Electricista</v>
          </cell>
          <cell r="D6920" t="str">
            <v>hs</v>
          </cell>
          <cell r="E6920">
            <v>0.08</v>
          </cell>
          <cell r="F6920">
            <v>609.15474717922052</v>
          </cell>
          <cell r="G6920">
            <v>48.732379774337645</v>
          </cell>
          <cell r="H6920">
            <v>44044</v>
          </cell>
        </row>
        <row r="6921">
          <cell r="B6921" t="str">
            <v>I1275</v>
          </cell>
          <cell r="C6921" t="str">
            <v>Cable 2X2,5Mm - Iram 2178 X 50 Ml</v>
          </cell>
          <cell r="D6921" t="str">
            <v>ml</v>
          </cell>
          <cell r="E6921">
            <v>1.05</v>
          </cell>
          <cell r="F6921">
            <v>67.438000000000002</v>
          </cell>
          <cell r="G6921">
            <v>70.809899999999999</v>
          </cell>
          <cell r="H6921">
            <v>44044</v>
          </cell>
        </row>
        <row r="6923">
          <cell r="A6923" t="str">
            <v>T2118</v>
          </cell>
          <cell r="C6923" t="str">
            <v>Circuitos Cu 2X4Mm^2 - Iram 62.266</v>
          </cell>
          <cell r="D6923" t="str">
            <v>ml</v>
          </cell>
          <cell r="G6923">
            <v>241.94765962441556</v>
          </cell>
          <cell r="H6923">
            <v>44044</v>
          </cell>
          <cell r="I6923" t="str">
            <v>26 INSTALACIÓN ELÉCTRICA</v>
          </cell>
        </row>
        <row r="6924">
          <cell r="B6924" t="str">
            <v>I1936</v>
          </cell>
          <cell r="C6924" t="str">
            <v>Oficial Electricista</v>
          </cell>
          <cell r="D6924" t="str">
            <v>hs</v>
          </cell>
          <cell r="E6924">
            <v>0.1</v>
          </cell>
          <cell r="F6924">
            <v>792.42979906493497</v>
          </cell>
          <cell r="G6924">
            <v>79.242979906493503</v>
          </cell>
          <cell r="H6924">
            <v>44044</v>
          </cell>
          <cell r="I6924">
            <v>80</v>
          </cell>
        </row>
        <row r="6925">
          <cell r="B6925" t="str">
            <v>I1937</v>
          </cell>
          <cell r="C6925" t="str">
            <v>Ayudante Electricista</v>
          </cell>
          <cell r="D6925" t="str">
            <v>hs</v>
          </cell>
          <cell r="E6925">
            <v>0.1</v>
          </cell>
          <cell r="F6925">
            <v>609.15474717922052</v>
          </cell>
          <cell r="G6925">
            <v>60.915474717922052</v>
          </cell>
          <cell r="H6925">
            <v>44044</v>
          </cell>
        </row>
        <row r="6926">
          <cell r="B6926" t="str">
            <v>I1720</v>
          </cell>
          <cell r="C6926" t="str">
            <v>Cable Cu 2X4Mm² - Iram 62.266 - Ls0H</v>
          </cell>
          <cell r="D6926" t="str">
            <v>ml</v>
          </cell>
          <cell r="E6926">
            <v>1.05</v>
          </cell>
          <cell r="F6926">
            <v>96.942099999999996</v>
          </cell>
          <cell r="G6926">
            <v>101.789205</v>
          </cell>
          <cell r="H6926">
            <v>44044</v>
          </cell>
        </row>
        <row r="6928">
          <cell r="A6928" t="str">
            <v>T2119</v>
          </cell>
          <cell r="C6928" t="str">
            <v>Circuitos Cu 4X4Mm^2 - Iram 62.266</v>
          </cell>
          <cell r="D6928" t="str">
            <v>ml</v>
          </cell>
          <cell r="G6928">
            <v>400.63914449922072</v>
          </cell>
          <cell r="H6928">
            <v>44044</v>
          </cell>
          <cell r="I6928" t="str">
            <v>26 INSTALACIÓN ELÉCTRICA</v>
          </cell>
        </row>
        <row r="6929">
          <cell r="B6929" t="str">
            <v>I1936</v>
          </cell>
          <cell r="C6929" t="str">
            <v>Oficial Electricista</v>
          </cell>
          <cell r="D6929" t="str">
            <v>hs</v>
          </cell>
          <cell r="E6929">
            <v>0.13333333333333333</v>
          </cell>
          <cell r="F6929">
            <v>792.42979906493497</v>
          </cell>
          <cell r="G6929">
            <v>105.65730654199133</v>
          </cell>
          <cell r="H6929">
            <v>44044</v>
          </cell>
          <cell r="I6929">
            <v>60</v>
          </cell>
        </row>
        <row r="6930">
          <cell r="B6930" t="str">
            <v>I1937</v>
          </cell>
          <cell r="C6930" t="str">
            <v>Ayudante Electricista</v>
          </cell>
          <cell r="D6930" t="str">
            <v>hs</v>
          </cell>
          <cell r="E6930">
            <v>0.13333333333333333</v>
          </cell>
          <cell r="F6930">
            <v>609.15474717922052</v>
          </cell>
          <cell r="G6930">
            <v>81.220632957229398</v>
          </cell>
          <cell r="H6930">
            <v>44044</v>
          </cell>
        </row>
        <row r="6931">
          <cell r="B6931" t="str">
            <v>I1706</v>
          </cell>
          <cell r="C6931" t="str">
            <v>Cable Cu 4X4Mm² - X 25 Ml</v>
          </cell>
          <cell r="D6931" t="str">
            <v>ml</v>
          </cell>
          <cell r="E6931">
            <v>1.05</v>
          </cell>
          <cell r="F6931">
            <v>203.5821</v>
          </cell>
          <cell r="G6931">
            <v>213.76120500000002</v>
          </cell>
          <cell r="H6931">
            <v>44044</v>
          </cell>
        </row>
        <row r="6933">
          <cell r="A6933" t="str">
            <v>T2120</v>
          </cell>
          <cell r="C6933" t="str">
            <v>Circuitos Cu 4X6Mm^2 - Iram 62.266</v>
          </cell>
          <cell r="D6933" t="str">
            <v>ml</v>
          </cell>
          <cell r="G6933">
            <v>497.94778739906496</v>
          </cell>
          <cell r="H6933">
            <v>44044</v>
          </cell>
          <cell r="I6933" t="str">
            <v>26 INSTALACIÓN ELÉCTRICA</v>
          </cell>
        </row>
        <row r="6934">
          <cell r="B6934" t="str">
            <v>I1936</v>
          </cell>
          <cell r="C6934" t="str">
            <v>Oficial Electricista</v>
          </cell>
          <cell r="D6934" t="str">
            <v>hs</v>
          </cell>
          <cell r="E6934">
            <v>0.16</v>
          </cell>
          <cell r="F6934">
            <v>792.42979906493497</v>
          </cell>
          <cell r="G6934">
            <v>126.7887678503896</v>
          </cell>
          <cell r="H6934">
            <v>44044</v>
          </cell>
          <cell r="I6934">
            <v>50</v>
          </cell>
        </row>
        <row r="6935">
          <cell r="B6935" t="str">
            <v>I1937</v>
          </cell>
          <cell r="C6935" t="str">
            <v>Ayudante Electricista</v>
          </cell>
          <cell r="D6935" t="str">
            <v>hs</v>
          </cell>
          <cell r="E6935">
            <v>0.16</v>
          </cell>
          <cell r="F6935">
            <v>609.15474717922052</v>
          </cell>
          <cell r="G6935">
            <v>97.464759548675289</v>
          </cell>
          <cell r="H6935">
            <v>44044</v>
          </cell>
        </row>
        <row r="6936">
          <cell r="B6936" t="str">
            <v>I1707</v>
          </cell>
          <cell r="C6936" t="str">
            <v>Cable Cu 4X6Mm² - X 50 Mts</v>
          </cell>
          <cell r="D6936" t="str">
            <v>ml</v>
          </cell>
          <cell r="E6936">
            <v>1.05</v>
          </cell>
          <cell r="F6936">
            <v>260.66120000000001</v>
          </cell>
          <cell r="G6936">
            <v>273.69426000000004</v>
          </cell>
          <cell r="H6936">
            <v>44044</v>
          </cell>
        </row>
        <row r="6938">
          <cell r="A6938" t="str">
            <v>T2121</v>
          </cell>
          <cell r="C6938" t="str">
            <v>Circuitos Cu 4X10Mm^2 - Iram 62.266</v>
          </cell>
          <cell r="D6938" t="str">
            <v>ml</v>
          </cell>
          <cell r="G6938">
            <v>789.74047424883111</v>
          </cell>
          <cell r="H6938">
            <v>44044</v>
          </cell>
          <cell r="I6938" t="str">
            <v>26 INSTALACIÓN ELÉCTRICA</v>
          </cell>
        </row>
        <row r="6939">
          <cell r="B6939" t="str">
            <v>I1936</v>
          </cell>
          <cell r="C6939" t="str">
            <v>Oficial Electricista</v>
          </cell>
          <cell r="D6939" t="str">
            <v>hs</v>
          </cell>
          <cell r="E6939">
            <v>0.2</v>
          </cell>
          <cell r="F6939">
            <v>792.42979906493497</v>
          </cell>
          <cell r="G6939">
            <v>158.48595981298701</v>
          </cell>
          <cell r="H6939">
            <v>44044</v>
          </cell>
          <cell r="I6939">
            <v>40</v>
          </cell>
        </row>
        <row r="6940">
          <cell r="B6940" t="str">
            <v>I1937</v>
          </cell>
          <cell r="C6940" t="str">
            <v>Ayudante Electricista</v>
          </cell>
          <cell r="D6940" t="str">
            <v>hs</v>
          </cell>
          <cell r="E6940">
            <v>0.2</v>
          </cell>
          <cell r="F6940">
            <v>609.15474717922052</v>
          </cell>
          <cell r="G6940">
            <v>121.8309494358441</v>
          </cell>
          <cell r="H6940">
            <v>44044</v>
          </cell>
        </row>
        <row r="6941">
          <cell r="B6941" t="str">
            <v>I1964</v>
          </cell>
          <cell r="C6941" t="str">
            <v>Cable Subterraneo Tetrapolar Mh 4X10 Mm</v>
          </cell>
          <cell r="D6941" t="str">
            <v>ml</v>
          </cell>
          <cell r="E6941">
            <v>1.05</v>
          </cell>
          <cell r="F6941">
            <v>485.1653</v>
          </cell>
          <cell r="G6941">
            <v>509.423565</v>
          </cell>
          <cell r="H6941">
            <v>44044</v>
          </cell>
        </row>
        <row r="6943">
          <cell r="A6943" t="str">
            <v>T2122</v>
          </cell>
          <cell r="C6943" t="str">
            <v>Circuito De Audio - Cu 2X1Mm^2 - Iram 62.266</v>
          </cell>
          <cell r="D6943" t="str">
            <v>ml</v>
          </cell>
          <cell r="G6943">
            <v>258.77963369953238</v>
          </cell>
          <cell r="H6943">
            <v>44044</v>
          </cell>
          <cell r="I6943" t="str">
            <v>26 INSTALACIÓN ELÉCTRICA</v>
          </cell>
        </row>
        <row r="6944">
          <cell r="B6944" t="str">
            <v>T2092</v>
          </cell>
          <cell r="C6944" t="str">
            <v>5.5.7.2. Tendido De Circuito De Audio - Cu 2X1Mm^2 - (450 Ml)</v>
          </cell>
          <cell r="D6944" t="str">
            <v>gl</v>
          </cell>
          <cell r="E6944">
            <v>2.2222222222222222E-3</v>
          </cell>
          <cell r="F6944">
            <v>116450.83516478958</v>
          </cell>
          <cell r="G6944">
            <v>258.77963369953238</v>
          </cell>
          <cell r="H6944">
            <v>44044</v>
          </cell>
          <cell r="I6944" t="str">
            <v xml:space="preserve"> 1 / 450 ML</v>
          </cell>
        </row>
        <row r="6946">
          <cell r="A6946" t="str">
            <v>T2123</v>
          </cell>
          <cell r="C6946" t="str">
            <v>Circuitos Cu 4 Mm^2 - Iram 62.267</v>
          </cell>
          <cell r="D6946" t="str">
            <v>ml</v>
          </cell>
          <cell r="G6946">
            <v>154.44785369953246</v>
          </cell>
          <cell r="H6946">
            <v>44044</v>
          </cell>
          <cell r="I6946" t="str">
            <v>26 INSTALACIÓN ELÉCTRICA</v>
          </cell>
        </row>
        <row r="6947">
          <cell r="B6947" t="str">
            <v>I2263</v>
          </cell>
          <cell r="C6947" t="str">
            <v>Cable De Cu 4 Mm2</v>
          </cell>
          <cell r="D6947" t="str">
            <v>ml</v>
          </cell>
          <cell r="E6947">
            <v>1.05</v>
          </cell>
          <cell r="F6947">
            <v>40.305799999999998</v>
          </cell>
          <cell r="G6947">
            <v>42.321089999999998</v>
          </cell>
          <cell r="H6947">
            <v>44044</v>
          </cell>
        </row>
        <row r="6948">
          <cell r="B6948" t="str">
            <v>I1936</v>
          </cell>
          <cell r="C6948" t="str">
            <v>Oficial Electricista</v>
          </cell>
          <cell r="D6948" t="str">
            <v>hs</v>
          </cell>
          <cell r="E6948">
            <v>0.08</v>
          </cell>
          <cell r="F6948">
            <v>792.42979906493497</v>
          </cell>
          <cell r="G6948">
            <v>63.394383925194802</v>
          </cell>
          <cell r="H6948">
            <v>44044</v>
          </cell>
          <cell r="I6948">
            <v>100</v>
          </cell>
        </row>
        <row r="6949">
          <cell r="B6949" t="str">
            <v>I1937</v>
          </cell>
          <cell r="C6949" t="str">
            <v>Ayudante Electricista</v>
          </cell>
          <cell r="D6949" t="str">
            <v>hs</v>
          </cell>
          <cell r="E6949">
            <v>0.08</v>
          </cell>
          <cell r="F6949">
            <v>609.15474717922052</v>
          </cell>
          <cell r="G6949">
            <v>48.732379774337645</v>
          </cell>
          <cell r="H6949">
            <v>44044</v>
          </cell>
          <cell r="I6949">
            <v>0.15238095238095237</v>
          </cell>
        </row>
        <row r="6951">
          <cell r="A6951" t="str">
            <v>T2124</v>
          </cell>
          <cell r="C6951" t="str">
            <v>Luminaria Empotrable Led 1X12W</v>
          </cell>
          <cell r="D6951" t="str">
            <v>u</v>
          </cell>
          <cell r="G6951">
            <v>809.43799953246753</v>
          </cell>
          <cell r="H6951">
            <v>44044</v>
          </cell>
          <cell r="I6951" t="str">
            <v>26 INSTALACIÓN ELÉCTRICA</v>
          </cell>
        </row>
        <row r="6952">
          <cell r="B6952" t="str">
            <v>I1936</v>
          </cell>
          <cell r="C6952" t="str">
            <v>Oficial Electricista</v>
          </cell>
          <cell r="D6952" t="str">
            <v>hs</v>
          </cell>
          <cell r="E6952">
            <v>0.5</v>
          </cell>
          <cell r="F6952">
            <v>792.42979906493497</v>
          </cell>
          <cell r="G6952">
            <v>396.21489953246748</v>
          </cell>
          <cell r="H6952">
            <v>44044</v>
          </cell>
        </row>
        <row r="6953">
          <cell r="B6953" t="str">
            <v>I2264</v>
          </cell>
          <cell r="C6953" t="str">
            <v>Luminaria Empotrable Led 1X12W</v>
          </cell>
          <cell r="D6953" t="str">
            <v>u</v>
          </cell>
          <cell r="E6953">
            <v>1</v>
          </cell>
          <cell r="F6953">
            <v>413.22309999999999</v>
          </cell>
          <cell r="G6953">
            <v>413.22309999999999</v>
          </cell>
          <cell r="H6953">
            <v>44044</v>
          </cell>
        </row>
        <row r="6955">
          <cell r="A6955" t="str">
            <v>T2125</v>
          </cell>
          <cell r="C6955" t="str">
            <v>Toma De Datos</v>
          </cell>
          <cell r="D6955" t="str">
            <v>u</v>
          </cell>
          <cell r="G6955">
            <v>3395.6528990649349</v>
          </cell>
          <cell r="H6955">
            <v>44044</v>
          </cell>
          <cell r="I6955" t="str">
            <v>26 INSTALACIÓN ELÉCTRICA</v>
          </cell>
        </row>
        <row r="6956">
          <cell r="B6956" t="str">
            <v>I1936</v>
          </cell>
          <cell r="C6956" t="str">
            <v>Oficial Electricista</v>
          </cell>
          <cell r="D6956" t="str">
            <v>hs</v>
          </cell>
          <cell r="E6956">
            <v>1</v>
          </cell>
          <cell r="F6956">
            <v>792.42979906493497</v>
          </cell>
          <cell r="G6956">
            <v>792.42979906493497</v>
          </cell>
          <cell r="H6956">
            <v>44044</v>
          </cell>
        </row>
        <row r="6957">
          <cell r="B6957" t="str">
            <v>I2266</v>
          </cell>
          <cell r="C6957" t="str">
            <v>Toma De Datos En Piso Rj45 - 5E - Caja/ Periscopio</v>
          </cell>
          <cell r="D6957" t="str">
            <v>u</v>
          </cell>
          <cell r="E6957">
            <v>1</v>
          </cell>
          <cell r="F6957">
            <v>2603.2231000000002</v>
          </cell>
          <cell r="G6957">
            <v>2603.2231000000002</v>
          </cell>
          <cell r="H6957">
            <v>44044</v>
          </cell>
        </row>
        <row r="6959">
          <cell r="A6959" t="str">
            <v>T2126</v>
          </cell>
          <cell r="C6959" t="str">
            <v>Toma De Telefonia Ip/Analógico</v>
          </cell>
          <cell r="D6959" t="str">
            <v>u</v>
          </cell>
          <cell r="G6959">
            <v>793.42979906493497</v>
          </cell>
          <cell r="H6959">
            <v>0</v>
          </cell>
          <cell r="I6959" t="str">
            <v>26 INSTALACIÓN ELÉCTRICA</v>
          </cell>
        </row>
        <row r="6960">
          <cell r="B6960" t="str">
            <v>I1936</v>
          </cell>
          <cell r="C6960" t="str">
            <v>Oficial Electricista</v>
          </cell>
          <cell r="D6960" t="str">
            <v>hs</v>
          </cell>
          <cell r="E6960">
            <v>1</v>
          </cell>
          <cell r="F6960">
            <v>792.42979906493497</v>
          </cell>
          <cell r="G6960">
            <v>792.42979906493497</v>
          </cell>
          <cell r="H6960">
            <v>44044</v>
          </cell>
        </row>
        <row r="6961">
          <cell r="B6961" t="str">
            <v>I2267</v>
          </cell>
          <cell r="C6961" t="str">
            <v>Toma De Telefonia Ip/Analógico</v>
          </cell>
          <cell r="D6961" t="str">
            <v>u</v>
          </cell>
          <cell r="E6961">
            <v>1</v>
          </cell>
          <cell r="F6961">
            <v>1</v>
          </cell>
          <cell r="G6961">
            <v>1</v>
          </cell>
          <cell r="H6961">
            <v>0</v>
          </cell>
        </row>
        <row r="6963">
          <cell r="A6963" t="str">
            <v>T2127</v>
          </cell>
          <cell r="C6963" t="str">
            <v>Detector De Movimiento</v>
          </cell>
          <cell r="D6963" t="str">
            <v>u</v>
          </cell>
          <cell r="G6963">
            <v>1428.7933990649349</v>
          </cell>
          <cell r="H6963">
            <v>44044</v>
          </cell>
          <cell r="I6963" t="str">
            <v>26 INSTALACIÓN ELÉCTRICA</v>
          </cell>
        </row>
        <row r="6964">
          <cell r="B6964" t="str">
            <v>I1936</v>
          </cell>
          <cell r="C6964" t="str">
            <v>Oficial Electricista</v>
          </cell>
          <cell r="D6964" t="str">
            <v>hs</v>
          </cell>
          <cell r="E6964">
            <v>1</v>
          </cell>
          <cell r="F6964">
            <v>792.42979906493497</v>
          </cell>
          <cell r="G6964">
            <v>792.42979906493497</v>
          </cell>
          <cell r="H6964">
            <v>44044</v>
          </cell>
        </row>
        <row r="6965">
          <cell r="B6965" t="str">
            <v>I2268</v>
          </cell>
          <cell r="C6965" t="str">
            <v>Detector De Movimiento</v>
          </cell>
          <cell r="D6965" t="str">
            <v>u</v>
          </cell>
          <cell r="E6965">
            <v>1</v>
          </cell>
          <cell r="F6965">
            <v>636.36360000000002</v>
          </cell>
          <cell r="G6965">
            <v>636.36360000000002</v>
          </cell>
          <cell r="H6965">
            <v>44044</v>
          </cell>
        </row>
        <row r="6967">
          <cell r="A6967" t="str">
            <v>T2128</v>
          </cell>
          <cell r="C6967" t="str">
            <v>Detector Abre Puertas</v>
          </cell>
          <cell r="D6967" t="str">
            <v>u</v>
          </cell>
          <cell r="G6967">
            <v>1395.7768990649349</v>
          </cell>
          <cell r="H6967">
            <v>44044</v>
          </cell>
          <cell r="I6967" t="str">
            <v>26 INSTALACIÓN ELÉCTRICA</v>
          </cell>
        </row>
        <row r="6968">
          <cell r="B6968" t="str">
            <v>I1936</v>
          </cell>
          <cell r="C6968" t="str">
            <v>Oficial Electricista</v>
          </cell>
          <cell r="D6968" t="str">
            <v>hs</v>
          </cell>
          <cell r="E6968">
            <v>1</v>
          </cell>
          <cell r="F6968">
            <v>792.42979906493497</v>
          </cell>
          <cell r="G6968">
            <v>792.42979906493497</v>
          </cell>
          <cell r="H6968">
            <v>44044</v>
          </cell>
        </row>
        <row r="6969">
          <cell r="B6969" t="str">
            <v>I2269</v>
          </cell>
          <cell r="C6969" t="str">
            <v>Detector Abre Puertas</v>
          </cell>
          <cell r="D6969" t="str">
            <v>u</v>
          </cell>
          <cell r="E6969">
            <v>1</v>
          </cell>
          <cell r="F6969">
            <v>603.34709999999995</v>
          </cell>
          <cell r="G6969">
            <v>603.34709999999995</v>
          </cell>
          <cell r="H6969">
            <v>44044</v>
          </cell>
        </row>
        <row r="6971">
          <cell r="A6971" t="str">
            <v>T2129</v>
          </cell>
          <cell r="C6971" t="str">
            <v>Botón Antipánico</v>
          </cell>
          <cell r="D6971" t="str">
            <v>u</v>
          </cell>
          <cell r="G6971">
            <v>2125.7355990649348</v>
          </cell>
          <cell r="H6971">
            <v>44044</v>
          </cell>
          <cell r="I6971" t="str">
            <v>26 INSTALACIÓN ELÉCTRICA</v>
          </cell>
        </row>
        <row r="6972">
          <cell r="B6972" t="str">
            <v>I1936</v>
          </cell>
          <cell r="C6972" t="str">
            <v>Oficial Electricista</v>
          </cell>
          <cell r="D6972" t="str">
            <v>hs</v>
          </cell>
          <cell r="E6972">
            <v>1</v>
          </cell>
          <cell r="F6972">
            <v>792.42979906493497</v>
          </cell>
          <cell r="G6972">
            <v>792.42979906493497</v>
          </cell>
          <cell r="H6972">
            <v>44044</v>
          </cell>
        </row>
        <row r="6973">
          <cell r="B6973" t="str">
            <v>I2270</v>
          </cell>
          <cell r="C6973" t="str">
            <v>Botón Antipánico</v>
          </cell>
          <cell r="D6973" t="str">
            <v>u</v>
          </cell>
          <cell r="E6973">
            <v>1</v>
          </cell>
          <cell r="F6973">
            <v>1333.3058000000001</v>
          </cell>
          <cell r="G6973">
            <v>1333.3058000000001</v>
          </cell>
          <cell r="H6973">
            <v>44044</v>
          </cell>
        </row>
        <row r="6975">
          <cell r="A6975" t="str">
            <v>T2130</v>
          </cell>
          <cell r="C6975" t="str">
            <v>Central De Alarma</v>
          </cell>
          <cell r="D6975" t="str">
            <v>u</v>
          </cell>
          <cell r="G6975">
            <v>23025.388792519479</v>
          </cell>
          <cell r="H6975">
            <v>44044</v>
          </cell>
          <cell r="I6975" t="str">
            <v>26 INSTALACIÓN ELÉCTRICA</v>
          </cell>
        </row>
        <row r="6976">
          <cell r="B6976" t="str">
            <v>I1936</v>
          </cell>
          <cell r="C6976" t="str">
            <v>Oficial Electricista</v>
          </cell>
          <cell r="D6976" t="str">
            <v>hs</v>
          </cell>
          <cell r="E6976">
            <v>8</v>
          </cell>
          <cell r="F6976">
            <v>792.42979906493497</v>
          </cell>
          <cell r="G6976">
            <v>6339.4383925194797</v>
          </cell>
          <cell r="H6976">
            <v>44044</v>
          </cell>
        </row>
        <row r="6977">
          <cell r="B6977" t="str">
            <v>I2021</v>
          </cell>
          <cell r="C6977" t="str">
            <v>Central De Alarma</v>
          </cell>
          <cell r="D6977" t="str">
            <v>u</v>
          </cell>
          <cell r="E6977">
            <v>1</v>
          </cell>
          <cell r="F6977">
            <v>16685.950400000002</v>
          </cell>
          <cell r="G6977">
            <v>16685.950400000002</v>
          </cell>
          <cell r="H6977">
            <v>44044</v>
          </cell>
        </row>
        <row r="6979">
          <cell r="A6979" t="str">
            <v>T2131</v>
          </cell>
          <cell r="C6979" t="str">
            <v>Cable De Audio 2X1 Mm2</v>
          </cell>
          <cell r="D6979" t="str">
            <v>ml</v>
          </cell>
          <cell r="G6979">
            <v>107.06292974961036</v>
          </cell>
          <cell r="H6979">
            <v>44044</v>
          </cell>
          <cell r="I6979" t="str">
            <v>ITUZAINGÓ</v>
          </cell>
        </row>
        <row r="6980">
          <cell r="B6980" t="str">
            <v>I1936</v>
          </cell>
          <cell r="C6980" t="str">
            <v>Oficial Electricista</v>
          </cell>
          <cell r="D6980" t="str">
            <v>hs</v>
          </cell>
          <cell r="E6980">
            <v>6.6666666666666666E-2</v>
          </cell>
          <cell r="F6980">
            <v>792.42979906493497</v>
          </cell>
          <cell r="G6980">
            <v>52.828653270995666</v>
          </cell>
          <cell r="H6980">
            <v>44044</v>
          </cell>
          <cell r="I6980">
            <v>120</v>
          </cell>
        </row>
        <row r="6981">
          <cell r="B6981" t="str">
            <v>I1937</v>
          </cell>
          <cell r="C6981" t="str">
            <v>Ayudante Electricista</v>
          </cell>
          <cell r="D6981" t="str">
            <v>hs</v>
          </cell>
          <cell r="E6981">
            <v>6.6666666666666666E-2</v>
          </cell>
          <cell r="F6981">
            <v>609.15474717922052</v>
          </cell>
          <cell r="G6981">
            <v>40.610316478614699</v>
          </cell>
          <cell r="H6981">
            <v>44044</v>
          </cell>
        </row>
        <row r="6982">
          <cell r="B6982" t="str">
            <v>I2272</v>
          </cell>
          <cell r="C6982" t="str">
            <v>Cable De Audio 2X1 Mm2 X 50 Mts</v>
          </cell>
          <cell r="D6982" t="str">
            <v>ml</v>
          </cell>
          <cell r="E6982">
            <v>1.05</v>
          </cell>
          <cell r="F6982">
            <v>12.975199999999999</v>
          </cell>
          <cell r="G6982">
            <v>13.62396</v>
          </cell>
          <cell r="H6982">
            <v>44044</v>
          </cell>
        </row>
        <row r="6984">
          <cell r="A6984" t="str">
            <v>T2132</v>
          </cell>
          <cell r="C6984" t="str">
            <v>1.2.11. Tendido, Conectorizado Y Prueba De Fo (Cable Puente) Monomodo 12 Hilos Autosoportada</v>
          </cell>
          <cell r="D6984" t="str">
            <v>ml</v>
          </cell>
          <cell r="G6984">
            <v>244.29073462441556</v>
          </cell>
          <cell r="H6984">
            <v>44044</v>
          </cell>
          <cell r="I6984" t="str">
            <v>ITUZAINGÓ</v>
          </cell>
        </row>
        <row r="6985">
          <cell r="B6985" t="str">
            <v>I1936</v>
          </cell>
          <cell r="C6985" t="str">
            <v>Oficial Electricista</v>
          </cell>
          <cell r="D6985" t="str">
            <v>hs</v>
          </cell>
          <cell r="E6985">
            <v>0.1</v>
          </cell>
          <cell r="F6985">
            <v>792.42979906493497</v>
          </cell>
          <cell r="G6985">
            <v>79.242979906493503</v>
          </cell>
          <cell r="H6985">
            <v>44044</v>
          </cell>
          <cell r="I6985">
            <v>80</v>
          </cell>
        </row>
        <row r="6986">
          <cell r="B6986" t="str">
            <v>I1937</v>
          </cell>
          <cell r="C6986" t="str">
            <v>Ayudante Electricista</v>
          </cell>
          <cell r="D6986" t="str">
            <v>hs</v>
          </cell>
          <cell r="E6986">
            <v>0.1</v>
          </cell>
          <cell r="F6986">
            <v>609.15474717922052</v>
          </cell>
          <cell r="G6986">
            <v>60.915474717922052</v>
          </cell>
          <cell r="H6986">
            <v>44044</v>
          </cell>
        </row>
        <row r="6987">
          <cell r="B6987" t="str">
            <v>I2273</v>
          </cell>
          <cell r="C6987" t="str">
            <v>Cable De Fibra Óptica De 12 Hilos X 650 Mts</v>
          </cell>
          <cell r="D6987" t="str">
            <v>ml</v>
          </cell>
          <cell r="E6987">
            <v>1.05</v>
          </cell>
          <cell r="F6987">
            <v>99.173599999999993</v>
          </cell>
          <cell r="G6987">
            <v>104.13227999999999</v>
          </cell>
          <cell r="H6987">
            <v>44044</v>
          </cell>
        </row>
        <row r="6989">
          <cell r="A6989" t="str">
            <v>T2133</v>
          </cell>
          <cell r="C6989" t="str">
            <v>Pilar Para Medido De Electricidad Trifásico</v>
          </cell>
          <cell r="D6989" t="str">
            <v>gl</v>
          </cell>
          <cell r="G6989">
            <v>23932.761771459736</v>
          </cell>
          <cell r="H6989">
            <v>44044</v>
          </cell>
          <cell r="I6989" t="str">
            <v>ITUZAINGÓ</v>
          </cell>
        </row>
        <row r="6990">
          <cell r="B6990" t="str">
            <v>I1936</v>
          </cell>
          <cell r="C6990" t="str">
            <v>Oficial Electricista</v>
          </cell>
          <cell r="D6990" t="str">
            <v>hs</v>
          </cell>
          <cell r="E6990">
            <v>8</v>
          </cell>
          <cell r="F6990">
            <v>792.42979906493497</v>
          </cell>
          <cell r="G6990">
            <v>6339.4383925194797</v>
          </cell>
          <cell r="H6990">
            <v>44044</v>
          </cell>
          <cell r="I6990">
            <v>80</v>
          </cell>
        </row>
        <row r="6991">
          <cell r="B6991" t="str">
            <v>I1937</v>
          </cell>
          <cell r="C6991" t="str">
            <v>Ayudante Electricista</v>
          </cell>
          <cell r="D6991" t="str">
            <v>hs</v>
          </cell>
          <cell r="E6991">
            <v>8</v>
          </cell>
          <cell r="F6991">
            <v>609.15474717922052</v>
          </cell>
          <cell r="G6991">
            <v>4873.2379774337642</v>
          </cell>
          <cell r="H6991">
            <v>44044</v>
          </cell>
        </row>
        <row r="6992">
          <cell r="B6992" t="str">
            <v>I2274</v>
          </cell>
          <cell r="C6992" t="str">
            <v>Kit Completo Para Pilar De Electricidad (Cajas, Caño, Abrazadera, Pipetas, Conectores, Térmica, Disyuntor, Cable)</v>
          </cell>
          <cell r="D6992" t="str">
            <v>u</v>
          </cell>
          <cell r="E6992">
            <v>1</v>
          </cell>
          <cell r="F6992">
            <v>6198.3471</v>
          </cell>
          <cell r="G6992">
            <v>6198.3471</v>
          </cell>
          <cell r="H6992">
            <v>44044</v>
          </cell>
        </row>
        <row r="6993">
          <cell r="B6993" t="str">
            <v>T1271</v>
          </cell>
          <cell r="C6993" t="str">
            <v>Ejecución Mampostería De Ladrillo Común En Cimientos De 30 Cm (Mo)</v>
          </cell>
          <cell r="D6993" t="str">
            <v>m3</v>
          </cell>
          <cell r="E6993">
            <v>1</v>
          </cell>
          <cell r="F6993">
            <v>6521.7383015064925</v>
          </cell>
          <cell r="G6993">
            <v>6521.7383015064925</v>
          </cell>
          <cell r="H6993">
            <v>44044</v>
          </cell>
        </row>
        <row r="6995">
          <cell r="A6995" t="str">
            <v>T2134</v>
          </cell>
          <cell r="C6995" t="str">
            <v>Columna Y Artefacto Led 60 W (Sin Precio)</v>
          </cell>
          <cell r="D6995" t="str">
            <v>u</v>
          </cell>
          <cell r="G6995">
            <v>19591.812531194333</v>
          </cell>
          <cell r="H6995">
            <v>0</v>
          </cell>
          <cell r="I6995" t="str">
            <v>ITUZAINGÓ</v>
          </cell>
        </row>
        <row r="6996">
          <cell r="B6996" t="str">
            <v>I1728</v>
          </cell>
          <cell r="C6996" t="str">
            <v>Columna Doble Brazo 5,5M Altura Libre</v>
          </cell>
          <cell r="D6996" t="str">
            <v>u</v>
          </cell>
          <cell r="E6996">
            <v>1</v>
          </cell>
          <cell r="F6996">
            <v>8181.8181999999997</v>
          </cell>
          <cell r="G6996">
            <v>8181.8181999999997</v>
          </cell>
          <cell r="H6996">
            <v>44044</v>
          </cell>
        </row>
        <row r="6997">
          <cell r="B6997" t="str">
            <v>I1313</v>
          </cell>
          <cell r="C6997" t="str">
            <v>Camion Con Hidrogrua</v>
          </cell>
          <cell r="D6997" t="str">
            <v>hs</v>
          </cell>
          <cell r="E6997">
            <v>1</v>
          </cell>
          <cell r="F6997">
            <v>2375.9</v>
          </cell>
          <cell r="G6997">
            <v>2375.9</v>
          </cell>
          <cell r="H6997">
            <v>44062</v>
          </cell>
        </row>
        <row r="6998">
          <cell r="B6998" t="str">
            <v>I2275</v>
          </cell>
          <cell r="C6998" t="str">
            <v>Artefactos De Iluminación Led 60W</v>
          </cell>
          <cell r="D6998" t="str">
            <v>u</v>
          </cell>
          <cell r="E6998">
            <v>1</v>
          </cell>
          <cell r="F6998">
            <v>3553.7190082644629</v>
          </cell>
          <cell r="G6998">
            <v>3553.7190082644629</v>
          </cell>
          <cell r="H6998">
            <v>0</v>
          </cell>
          <cell r="I6998" t="str">
            <v>SIN PRECIO EXACTO</v>
          </cell>
        </row>
        <row r="6999">
          <cell r="B6999" t="str">
            <v>I1004</v>
          </cell>
          <cell r="C6999" t="str">
            <v>Oficial</v>
          </cell>
          <cell r="D6999" t="str">
            <v>hs</v>
          </cell>
          <cell r="E6999">
            <v>2</v>
          </cell>
          <cell r="F6999">
            <v>534.76377932467528</v>
          </cell>
          <cell r="G6999">
            <v>1069.5275586493506</v>
          </cell>
          <cell r="H6999">
            <v>44044</v>
          </cell>
          <cell r="I6999" t="str">
            <v>para colocar columna</v>
          </cell>
        </row>
        <row r="7000">
          <cell r="B7000" t="str">
            <v>I1005</v>
          </cell>
          <cell r="C7000" t="str">
            <v>Ayudante</v>
          </cell>
          <cell r="D7000" t="str">
            <v>hs</v>
          </cell>
          <cell r="E7000">
            <v>2</v>
          </cell>
          <cell r="F7000">
            <v>468.58057475324659</v>
          </cell>
          <cell r="G7000">
            <v>937.16114950649319</v>
          </cell>
          <cell r="H7000">
            <v>44044</v>
          </cell>
          <cell r="I7000" t="str">
            <v>para colocar columna</v>
          </cell>
        </row>
        <row r="7001">
          <cell r="B7001" t="str">
            <v>I1311</v>
          </cell>
          <cell r="C7001" t="str">
            <v>Maquinista</v>
          </cell>
          <cell r="D7001" t="str">
            <v>hs</v>
          </cell>
          <cell r="E7001">
            <v>1</v>
          </cell>
          <cell r="F7001">
            <v>670.51752228571434</v>
          </cell>
          <cell r="G7001">
            <v>670.51752228571434</v>
          </cell>
          <cell r="H7001">
            <v>44062</v>
          </cell>
        </row>
        <row r="7002">
          <cell r="B7002" t="str">
            <v>I1936</v>
          </cell>
          <cell r="C7002" t="str">
            <v>Oficial Electricista</v>
          </cell>
          <cell r="D7002" t="str">
            <v>hs</v>
          </cell>
          <cell r="E7002">
            <v>2</v>
          </cell>
          <cell r="F7002">
            <v>792.42979906493497</v>
          </cell>
          <cell r="G7002">
            <v>1584.8595981298699</v>
          </cell>
          <cell r="H7002">
            <v>44044</v>
          </cell>
          <cell r="I7002" t="str">
            <v>para conexionado</v>
          </cell>
        </row>
        <row r="7003">
          <cell r="B7003" t="str">
            <v>I1937</v>
          </cell>
          <cell r="C7003" t="str">
            <v>Ayudante Electricista</v>
          </cell>
          <cell r="D7003" t="str">
            <v>hs</v>
          </cell>
          <cell r="E7003">
            <v>2</v>
          </cell>
          <cell r="F7003">
            <v>609.15474717922052</v>
          </cell>
          <cell r="G7003">
            <v>1218.309494358441</v>
          </cell>
          <cell r="H7003">
            <v>44044</v>
          </cell>
          <cell r="I7003" t="str">
            <v>para conexionado</v>
          </cell>
        </row>
        <row r="7005">
          <cell r="A7005" t="str">
            <v>T2135</v>
          </cell>
          <cell r="C7005" t="str">
            <v>Tablero General De Andenes Provisorios</v>
          </cell>
          <cell r="D7005" t="str">
            <v>gl</v>
          </cell>
          <cell r="G7005">
            <v>223181.3565886092</v>
          </cell>
          <cell r="H7005">
            <v>1</v>
          </cell>
          <cell r="I7005" t="str">
            <v>ITUZAINGÓ</v>
          </cell>
        </row>
        <row r="7006">
          <cell r="B7006" t="str">
            <v>T2053</v>
          </cell>
          <cell r="C7006" t="str">
            <v>5.5.2.1. Tablero General De Baja Tensión (En Construcción)</v>
          </cell>
          <cell r="D7006" t="str">
            <v>gl</v>
          </cell>
          <cell r="E7006">
            <v>0.5</v>
          </cell>
          <cell r="F7006">
            <v>446362.71317721839</v>
          </cell>
          <cell r="G7006">
            <v>223181.3565886092</v>
          </cell>
          <cell r="H7006">
            <v>1</v>
          </cell>
        </row>
        <row r="7008">
          <cell r="A7008" t="str">
            <v>T2136</v>
          </cell>
          <cell r="C7008" t="str">
            <v>Instalación De Cámaras Cctv Y Altavoces A Proveer Por La Línea (Mo)</v>
          </cell>
          <cell r="D7008" t="str">
            <v>u</v>
          </cell>
          <cell r="G7008">
            <v>2102.3768193662336</v>
          </cell>
          <cell r="H7008">
            <v>44044</v>
          </cell>
          <cell r="I7008" t="str">
            <v>ITUZAINGÓ</v>
          </cell>
        </row>
        <row r="7009">
          <cell r="B7009" t="str">
            <v>I1936</v>
          </cell>
          <cell r="C7009" t="str">
            <v>Oficial Electricista</v>
          </cell>
          <cell r="D7009" t="str">
            <v>hs</v>
          </cell>
          <cell r="E7009">
            <v>1.5</v>
          </cell>
          <cell r="F7009">
            <v>792.42979906493497</v>
          </cell>
          <cell r="G7009">
            <v>1188.6446985974026</v>
          </cell>
          <cell r="H7009">
            <v>44044</v>
          </cell>
          <cell r="I7009" t="str">
            <v>12 camaras + 6 altavoces (1,5 hs cada uno)</v>
          </cell>
        </row>
        <row r="7010">
          <cell r="B7010" t="str">
            <v>I1937</v>
          </cell>
          <cell r="C7010" t="str">
            <v>Ayudante Electricista</v>
          </cell>
          <cell r="D7010" t="str">
            <v>hs</v>
          </cell>
          <cell r="E7010">
            <v>1.5</v>
          </cell>
          <cell r="F7010">
            <v>609.15474717922052</v>
          </cell>
          <cell r="G7010">
            <v>913.73212076883078</v>
          </cell>
          <cell r="H7010">
            <v>44044</v>
          </cell>
          <cell r="I7010" t="str">
            <v>Solo mano de obra</v>
          </cell>
        </row>
        <row r="7012">
          <cell r="A7012" t="str">
            <v>T2137</v>
          </cell>
          <cell r="C7012" t="str">
            <v>Ejecución De Zanja C/Fondo De Arena Y Protección Mecánica - 300X800Mm</v>
          </cell>
          <cell r="D7012" t="str">
            <v>ml</v>
          </cell>
          <cell r="G7012">
            <v>692.31415459834705</v>
          </cell>
          <cell r="H7012">
            <v>44044</v>
          </cell>
          <cell r="I7012" t="str">
            <v>03 MOVIMIENTO DE SUELOS</v>
          </cell>
        </row>
        <row r="7013">
          <cell r="B7013" t="str">
            <v>T2067</v>
          </cell>
          <cell r="C7013" t="str">
            <v>5.5.3.3. Ejecución De Zanja C/Fondo De Arena Y Protección Mecánica - 300X800Mm (150 Ml)</v>
          </cell>
          <cell r="D7013" t="str">
            <v>gl</v>
          </cell>
          <cell r="E7013">
            <v>6.6666666666666671E-3</v>
          </cell>
          <cell r="F7013">
            <v>103847.12318975205</v>
          </cell>
          <cell r="G7013">
            <v>692.31415459834705</v>
          </cell>
          <cell r="H7013">
            <v>44044</v>
          </cell>
          <cell r="I7013" t="str">
            <v>1 / 150 ml</v>
          </cell>
        </row>
        <row r="7015">
          <cell r="A7015" t="str">
            <v>T2138</v>
          </cell>
          <cell r="C7015" t="str">
            <v>Reubicación De Virgen</v>
          </cell>
          <cell r="D7015" t="str">
            <v>gl</v>
          </cell>
          <cell r="G7015">
            <v>24298.571258181819</v>
          </cell>
          <cell r="H7015">
            <v>44044</v>
          </cell>
          <cell r="I7015" t="str">
            <v>ITUZAINGÓ</v>
          </cell>
        </row>
        <row r="7016">
          <cell r="B7016" t="str">
            <v>I1004</v>
          </cell>
          <cell r="C7016" t="str">
            <v>Oficial</v>
          </cell>
          <cell r="D7016" t="str">
            <v>hs</v>
          </cell>
          <cell r="E7016">
            <v>6</v>
          </cell>
          <cell r="F7016">
            <v>534.76377932467528</v>
          </cell>
          <cell r="G7016">
            <v>3208.5826759480515</v>
          </cell>
          <cell r="H7016">
            <v>44044</v>
          </cell>
        </row>
        <row r="7017">
          <cell r="B7017" t="str">
            <v>I1005</v>
          </cell>
          <cell r="C7017" t="str">
            <v>Ayudante</v>
          </cell>
          <cell r="D7017" t="str">
            <v>hs</v>
          </cell>
          <cell r="E7017">
            <v>6</v>
          </cell>
          <cell r="F7017">
            <v>468.58057475324659</v>
          </cell>
          <cell r="G7017">
            <v>2811.4834485194797</v>
          </cell>
          <cell r="H7017">
            <v>44044</v>
          </cell>
        </row>
        <row r="7018">
          <cell r="B7018" t="str">
            <v>I1313</v>
          </cell>
          <cell r="C7018" t="str">
            <v>Camion Con Hidrogrua</v>
          </cell>
          <cell r="D7018" t="str">
            <v>hs</v>
          </cell>
          <cell r="E7018">
            <v>6</v>
          </cell>
          <cell r="F7018">
            <v>2375.9</v>
          </cell>
          <cell r="G7018">
            <v>14255.400000000001</v>
          </cell>
          <cell r="H7018">
            <v>44062</v>
          </cell>
        </row>
        <row r="7019">
          <cell r="B7019" t="str">
            <v>I2206</v>
          </cell>
          <cell r="C7019" t="str">
            <v>Chofer</v>
          </cell>
          <cell r="D7019" t="str">
            <v>hs</v>
          </cell>
          <cell r="E7019">
            <v>6</v>
          </cell>
          <cell r="F7019">
            <v>670.51752228571434</v>
          </cell>
          <cell r="G7019">
            <v>4023.1051337142862</v>
          </cell>
          <cell r="H7019">
            <v>44044</v>
          </cell>
        </row>
        <row r="7021">
          <cell r="A7021" t="str">
            <v>T2139</v>
          </cell>
          <cell r="C7021" t="str">
            <v>Cañeros Pead/ Hierro Galvanizado 3X4" Embebido En Hormigon De Nuevo Tunel</v>
          </cell>
          <cell r="D7021" t="str">
            <v>ml</v>
          </cell>
          <cell r="G7021">
            <v>955.54454163116884</v>
          </cell>
          <cell r="H7021">
            <v>44044</v>
          </cell>
          <cell r="I7021" t="str">
            <v>ITUZAINGÓ</v>
          </cell>
        </row>
        <row r="7022">
          <cell r="B7022" t="str">
            <v>I1004</v>
          </cell>
          <cell r="C7022" t="str">
            <v>Oficial</v>
          </cell>
          <cell r="D7022" t="str">
            <v>hs</v>
          </cell>
          <cell r="E7022">
            <v>0.4</v>
          </cell>
          <cell r="F7022">
            <v>534.76377932467528</v>
          </cell>
          <cell r="G7022">
            <v>213.90551172987011</v>
          </cell>
          <cell r="H7022">
            <v>44044</v>
          </cell>
          <cell r="I7022">
            <v>20</v>
          </cell>
        </row>
        <row r="7023">
          <cell r="B7023" t="str">
            <v>I1005</v>
          </cell>
          <cell r="C7023" t="str">
            <v>Ayudante</v>
          </cell>
          <cell r="D7023" t="str">
            <v>hs</v>
          </cell>
          <cell r="E7023">
            <v>0.4</v>
          </cell>
          <cell r="F7023">
            <v>468.58057475324659</v>
          </cell>
          <cell r="G7023">
            <v>187.43222990129865</v>
          </cell>
          <cell r="H7023">
            <v>44044</v>
          </cell>
        </row>
        <row r="7024">
          <cell r="B7024" t="str">
            <v>I2127</v>
          </cell>
          <cell r="C7024" t="str">
            <v>Tubo Pead 110 Mm X 6.6</v>
          </cell>
          <cell r="D7024" t="str">
            <v>ml</v>
          </cell>
          <cell r="E7024">
            <v>1.05</v>
          </cell>
          <cell r="F7024">
            <v>527.81600000000003</v>
          </cell>
          <cell r="G7024">
            <v>554.20680000000004</v>
          </cell>
          <cell r="H7024">
            <v>44062</v>
          </cell>
        </row>
        <row r="7026">
          <cell r="A7026" t="str">
            <v>T2140</v>
          </cell>
          <cell r="C7026" t="str">
            <v>Relleno Y Compactación Con Suelo Cemento</v>
          </cell>
          <cell r="D7026" t="str">
            <v>m3</v>
          </cell>
          <cell r="E7026">
            <v>15</v>
          </cell>
          <cell r="G7026">
            <v>3592.6751081558436</v>
          </cell>
          <cell r="H7026">
            <v>44044</v>
          </cell>
          <cell r="I7026" t="str">
            <v>03 MOVIMIENTO DE SUELOS</v>
          </cell>
        </row>
        <row r="7027">
          <cell r="B7027" t="str">
            <v>I1004</v>
          </cell>
          <cell r="C7027" t="str">
            <v>Oficial</v>
          </cell>
          <cell r="D7027" t="str">
            <v>hs</v>
          </cell>
          <cell r="E7027">
            <v>2</v>
          </cell>
          <cell r="F7027">
            <v>534.76377932467528</v>
          </cell>
          <cell r="G7027">
            <v>1069.5275586493506</v>
          </cell>
          <cell r="H7027">
            <v>44044</v>
          </cell>
          <cell r="I7027" t="str">
            <v>4 m3/día</v>
          </cell>
        </row>
        <row r="7028">
          <cell r="B7028" t="str">
            <v>I1005</v>
          </cell>
          <cell r="C7028" t="str">
            <v>Ayudante</v>
          </cell>
          <cell r="D7028" t="str">
            <v>hs</v>
          </cell>
          <cell r="E7028">
            <v>2</v>
          </cell>
          <cell r="F7028">
            <v>468.58057475324659</v>
          </cell>
          <cell r="G7028">
            <v>937.16114950649319</v>
          </cell>
          <cell r="H7028">
            <v>44044</v>
          </cell>
        </row>
        <row r="7029">
          <cell r="B7029" t="str">
            <v>I1192</v>
          </cell>
          <cell r="C7029" t="str">
            <v>Tosca Puesta En Obra</v>
          </cell>
          <cell r="D7029" t="str">
            <v>m3</v>
          </cell>
          <cell r="E7029">
            <v>1.2</v>
          </cell>
          <cell r="F7029">
            <v>397.72730000000001</v>
          </cell>
          <cell r="G7029">
            <v>477.27276000000001</v>
          </cell>
          <cell r="H7029">
            <v>44044</v>
          </cell>
        </row>
        <row r="7030">
          <cell r="B7030" t="str">
            <v>I1001</v>
          </cell>
          <cell r="C7030" t="str">
            <v>Cemento Portland X 50 Kg</v>
          </cell>
          <cell r="D7030" t="str">
            <v>kg</v>
          </cell>
          <cell r="E7030">
            <v>100</v>
          </cell>
          <cell r="F7030">
            <v>10.3306</v>
          </cell>
          <cell r="G7030">
            <v>1033.06</v>
          </cell>
          <cell r="H7030">
            <v>44044</v>
          </cell>
        </row>
        <row r="7031">
          <cell r="B7031" t="str">
            <v>I1433</v>
          </cell>
          <cell r="C7031" t="str">
            <v>Compactador Manual A Explosión Wacker</v>
          </cell>
          <cell r="D7031" t="str">
            <v>hs</v>
          </cell>
          <cell r="E7031">
            <v>2</v>
          </cell>
          <cell r="F7031">
            <v>37.826820000000005</v>
          </cell>
          <cell r="G7031">
            <v>75.65364000000001</v>
          </cell>
          <cell r="H7031">
            <v>44062</v>
          </cell>
        </row>
        <row r="7033">
          <cell r="A7033" t="str">
            <v>T2141</v>
          </cell>
          <cell r="C7033" t="str">
            <v>Solados De Hormigón Peinado Con Franja De Pintura Reflectiva</v>
          </cell>
          <cell r="D7033" t="str">
            <v>m2</v>
          </cell>
          <cell r="E7033">
            <v>15</v>
          </cell>
          <cell r="G7033">
            <v>2811.3097868123045</v>
          </cell>
          <cell r="H7033">
            <v>44044</v>
          </cell>
          <cell r="I7033" t="str">
            <v>ITUZAINGÓ</v>
          </cell>
        </row>
        <row r="7034">
          <cell r="B7034" t="str">
            <v>T1333</v>
          </cell>
          <cell r="C7034" t="str">
            <v>Piso De Hormigon Llaneado Esp 8 Cm Con Malla</v>
          </cell>
          <cell r="D7034" t="str">
            <v>m2</v>
          </cell>
          <cell r="E7034">
            <v>1</v>
          </cell>
          <cell r="F7034">
            <v>2645.289947401679</v>
          </cell>
          <cell r="G7034">
            <v>2645.289947401679</v>
          </cell>
          <cell r="H7034">
            <v>44044</v>
          </cell>
          <cell r="I7034" t="str">
            <v>4 m3/día</v>
          </cell>
        </row>
        <row r="7035">
          <cell r="B7035" t="str">
            <v>I2276</v>
          </cell>
          <cell r="C7035" t="str">
            <v>Pintura Reflectiva</v>
          </cell>
          <cell r="D7035" t="str">
            <v>litro</v>
          </cell>
          <cell r="E7035">
            <v>0.2</v>
          </cell>
          <cell r="F7035">
            <v>433.88429752066116</v>
          </cell>
          <cell r="G7035">
            <v>86.776859504132233</v>
          </cell>
          <cell r="H7035">
            <v>44044</v>
          </cell>
        </row>
        <row r="7036">
          <cell r="B7036" t="str">
            <v>I1210</v>
          </cell>
          <cell r="C7036" t="str">
            <v>Oficial Pintor</v>
          </cell>
          <cell r="D7036" t="str">
            <v>hs</v>
          </cell>
          <cell r="E7036">
            <v>0.1</v>
          </cell>
          <cell r="F7036">
            <v>792.42979906493497</v>
          </cell>
          <cell r="G7036">
            <v>79.242979906493503</v>
          </cell>
          <cell r="H7036">
            <v>44044</v>
          </cell>
        </row>
        <row r="7038">
          <cell r="A7038" t="str">
            <v>T2142</v>
          </cell>
          <cell r="C7038" t="str">
            <v>Materiales Para Instalación De Gas De 1 Departamento (Mat)</v>
          </cell>
          <cell r="D7038" t="str">
            <v>gl</v>
          </cell>
          <cell r="G7038">
            <v>9319.8068181818198</v>
          </cell>
          <cell r="H7038">
            <v>44044</v>
          </cell>
          <cell r="I7038" t="str">
            <v>25 INSTALACIÓN DE GAS</v>
          </cell>
        </row>
        <row r="7039">
          <cell r="B7039" t="str">
            <v>I2277</v>
          </cell>
          <cell r="C7039" t="str">
            <v>Cañeria Epoxi Diam 25 Mm X6,4 Mts</v>
          </cell>
          <cell r="D7039" t="str">
            <v>ml</v>
          </cell>
          <cell r="E7039">
            <v>12</v>
          </cell>
          <cell r="F7039">
            <v>327.73760330578511</v>
          </cell>
          <cell r="G7039">
            <v>3932.8512396694214</v>
          </cell>
          <cell r="H7039">
            <v>44044</v>
          </cell>
        </row>
        <row r="7040">
          <cell r="B7040" t="str">
            <v>I2278</v>
          </cell>
          <cell r="C7040" t="str">
            <v>Cañeria Epoxi Diam 19 Mm X 6,4 Mts</v>
          </cell>
          <cell r="D7040" t="str">
            <v>ml</v>
          </cell>
          <cell r="E7040">
            <v>9</v>
          </cell>
          <cell r="F7040">
            <v>227.15392561983469</v>
          </cell>
          <cell r="G7040">
            <v>2044.3853305785124</v>
          </cell>
          <cell r="H7040">
            <v>44044</v>
          </cell>
        </row>
        <row r="7041">
          <cell r="B7041" t="str">
            <v>I2280</v>
          </cell>
          <cell r="C7041" t="str">
            <v>Codo Epoxi 19 Mm X 6,4 Mts</v>
          </cell>
          <cell r="D7041" t="str">
            <v>u</v>
          </cell>
          <cell r="E7041">
            <v>10</v>
          </cell>
          <cell r="F7041">
            <v>69.421487603305792</v>
          </cell>
          <cell r="G7041">
            <v>694.21487603305786</v>
          </cell>
          <cell r="H7041">
            <v>44044</v>
          </cell>
        </row>
        <row r="7042">
          <cell r="B7042" t="str">
            <v>I2279</v>
          </cell>
          <cell r="C7042" t="str">
            <v>Codo Epoxi 25 Mm X 6,4 Mts</v>
          </cell>
          <cell r="D7042" t="str">
            <v>u</v>
          </cell>
          <cell r="E7042">
            <v>3</v>
          </cell>
          <cell r="F7042">
            <v>97.52066115702479</v>
          </cell>
          <cell r="G7042">
            <v>292.56198347107437</v>
          </cell>
          <cell r="H7042">
            <v>44044</v>
          </cell>
        </row>
        <row r="7043">
          <cell r="B7043" t="str">
            <v>I2284</v>
          </cell>
          <cell r="C7043" t="str">
            <v>Llave De Paso Con Candado De 3/4"</v>
          </cell>
          <cell r="D7043" t="str">
            <v>u</v>
          </cell>
          <cell r="E7043">
            <v>3</v>
          </cell>
          <cell r="F7043">
            <v>661.15702479338847</v>
          </cell>
          <cell r="G7043">
            <v>1983.4710743801654</v>
          </cell>
          <cell r="H7043">
            <v>44044</v>
          </cell>
        </row>
        <row r="7044">
          <cell r="B7044" t="str">
            <v>I2281</v>
          </cell>
          <cell r="C7044" t="str">
            <v>Tee 25X19X19 Epoxi</v>
          </cell>
          <cell r="D7044" t="str">
            <v>u</v>
          </cell>
          <cell r="E7044">
            <v>1</v>
          </cell>
          <cell r="F7044">
            <v>168.59504132231405</v>
          </cell>
          <cell r="G7044">
            <v>168.59504132231405</v>
          </cell>
          <cell r="H7044">
            <v>44044</v>
          </cell>
        </row>
        <row r="7045">
          <cell r="B7045" t="str">
            <v>I2282</v>
          </cell>
          <cell r="C7045" t="str">
            <v>Tee 25X25X19 Epoxi</v>
          </cell>
          <cell r="D7045" t="str">
            <v>u</v>
          </cell>
          <cell r="E7045">
            <v>1</v>
          </cell>
          <cell r="F7045">
            <v>168.59504132231405</v>
          </cell>
          <cell r="G7045">
            <v>168.59504132231405</v>
          </cell>
          <cell r="H7045">
            <v>44044</v>
          </cell>
        </row>
        <row r="7046">
          <cell r="B7046" t="str">
            <v>I2283</v>
          </cell>
          <cell r="C7046" t="str">
            <v>Niple Epoxi 19 Mm X 10 Cm</v>
          </cell>
          <cell r="D7046" t="str">
            <v>u</v>
          </cell>
          <cell r="E7046">
            <v>1</v>
          </cell>
          <cell r="F7046">
            <v>35.132231404958674</v>
          </cell>
          <cell r="G7046">
            <v>35.132231404958674</v>
          </cell>
          <cell r="H7046">
            <v>44044</v>
          </cell>
        </row>
        <row r="7048">
          <cell r="A7048" t="str">
            <v>T2143</v>
          </cell>
          <cell r="C7048" t="str">
            <v>5.5.2.13 Tablero General Tunel Existente</v>
          </cell>
          <cell r="D7048" t="str">
            <v>gl</v>
          </cell>
          <cell r="G7048">
            <v>85588.267435020054</v>
          </cell>
          <cell r="H7048">
            <v>43994.613738425927</v>
          </cell>
          <cell r="I7048" t="str">
            <v>ITUZAINGÓ</v>
          </cell>
        </row>
        <row r="7049">
          <cell r="B7049" t="str">
            <v>I1936</v>
          </cell>
          <cell r="C7049" t="str">
            <v>Oficial Electricista</v>
          </cell>
          <cell r="D7049" t="str">
            <v>hs</v>
          </cell>
          <cell r="E7049">
            <v>39</v>
          </cell>
          <cell r="F7049">
            <v>792.42979906493497</v>
          </cell>
          <cell r="G7049">
            <v>30904.762163532465</v>
          </cell>
          <cell r="H7049">
            <v>44044</v>
          </cell>
          <cell r="I7049">
            <v>0.36108643263512541</v>
          </cell>
        </row>
        <row r="7050">
          <cell r="B7050" t="str">
            <v>I1993</v>
          </cell>
          <cell r="C7050" t="str">
            <v>Seccionador Bajo Carga 4X40A</v>
          </cell>
          <cell r="D7050" t="str">
            <v>u</v>
          </cell>
          <cell r="E7050">
            <v>1</v>
          </cell>
          <cell r="F7050">
            <v>5232.2314049586776</v>
          </cell>
          <cell r="G7050">
            <v>5232.2314049586776</v>
          </cell>
          <cell r="H7050">
            <v>43994.613738425927</v>
          </cell>
          <cell r="I7050">
            <v>0.5</v>
          </cell>
        </row>
        <row r="7051">
          <cell r="B7051" t="str">
            <v>I1687</v>
          </cell>
          <cell r="C7051" t="str">
            <v>Tmm 2X16A 3Ka</v>
          </cell>
          <cell r="D7051" t="str">
            <v>u</v>
          </cell>
          <cell r="E7051">
            <v>6</v>
          </cell>
          <cell r="F7051">
            <v>713.00829999999996</v>
          </cell>
          <cell r="G7051">
            <v>4278.0497999999998</v>
          </cell>
          <cell r="H7051">
            <v>44044</v>
          </cell>
          <cell r="I7051">
            <v>0.5</v>
          </cell>
        </row>
        <row r="7052">
          <cell r="B7052" t="str">
            <v>I2285</v>
          </cell>
          <cell r="C7052" t="str">
            <v>Tmm 3X16 A 3Ka</v>
          </cell>
          <cell r="D7052" t="str">
            <v>u</v>
          </cell>
          <cell r="E7052">
            <v>2</v>
          </cell>
          <cell r="F7052">
            <v>1021.4876033057851</v>
          </cell>
          <cell r="G7052">
            <v>2042.9752066115702</v>
          </cell>
          <cell r="H7052">
            <v>44044</v>
          </cell>
          <cell r="I7052">
            <v>0.5</v>
          </cell>
        </row>
        <row r="7053">
          <cell r="B7053" t="str">
            <v>I1995</v>
          </cell>
          <cell r="C7053" t="str">
            <v>Id 2X25A 30Ma</v>
          </cell>
          <cell r="D7053" t="str">
            <v>u</v>
          </cell>
          <cell r="E7053">
            <v>6</v>
          </cell>
          <cell r="F7053">
            <v>2479.3388</v>
          </cell>
          <cell r="G7053">
            <v>14876.032800000001</v>
          </cell>
          <cell r="H7053">
            <v>44044</v>
          </cell>
          <cell r="I7053">
            <v>0.5</v>
          </cell>
        </row>
        <row r="7054">
          <cell r="B7054" t="str">
            <v>I2038</v>
          </cell>
          <cell r="C7054" t="str">
            <v>Guardamotor 4-10 Amp Schneider</v>
          </cell>
          <cell r="D7054" t="str">
            <v>u</v>
          </cell>
          <cell r="E7054">
            <v>5</v>
          </cell>
          <cell r="F7054">
            <v>3595.0413223140495</v>
          </cell>
          <cell r="G7054">
            <v>17975.206611570247</v>
          </cell>
          <cell r="H7054">
            <v>44044</v>
          </cell>
          <cell r="I7054">
            <v>0.5</v>
          </cell>
        </row>
        <row r="7055">
          <cell r="B7055" t="str">
            <v>I1997</v>
          </cell>
          <cell r="C7055" t="str">
            <v>Gabinete  Metálico Ip55 - 450X450X300</v>
          </cell>
          <cell r="D7055" t="str">
            <v>u</v>
          </cell>
          <cell r="E7055">
            <v>1</v>
          </cell>
          <cell r="F7055">
            <v>5422.7272499999999</v>
          </cell>
          <cell r="G7055">
            <v>5422.7272499999999</v>
          </cell>
          <cell r="H7055">
            <v>44062</v>
          </cell>
          <cell r="I7055">
            <v>1</v>
          </cell>
        </row>
        <row r="7056">
          <cell r="B7056" t="str">
            <v>I1998</v>
          </cell>
          <cell r="C7056" t="str">
            <v>Bornes P/Riel Din 2.5Mm + Riel Din (Adif)</v>
          </cell>
          <cell r="D7056" t="str">
            <v>u</v>
          </cell>
          <cell r="E7056">
            <v>50</v>
          </cell>
          <cell r="F7056">
            <v>49.586799999999997</v>
          </cell>
          <cell r="G7056">
            <v>2479.3399999999997</v>
          </cell>
          <cell r="H7056">
            <v>44044</v>
          </cell>
          <cell r="I7056">
            <v>0.5</v>
          </cell>
        </row>
        <row r="7057">
          <cell r="B7057" t="str">
            <v>I1990</v>
          </cell>
          <cell r="C7057" t="str">
            <v>Tabaquera C/Fusible 3A (Adif)</v>
          </cell>
          <cell r="D7057" t="str">
            <v>u</v>
          </cell>
          <cell r="E7057">
            <v>3</v>
          </cell>
          <cell r="F7057">
            <v>462.56200000000001</v>
          </cell>
          <cell r="G7057">
            <v>1387.6860000000001</v>
          </cell>
          <cell r="H7057">
            <v>44044</v>
          </cell>
          <cell r="I7057">
            <v>0.5</v>
          </cell>
        </row>
        <row r="7058">
          <cell r="B7058" t="str">
            <v>I1991</v>
          </cell>
          <cell r="C7058" t="str">
            <v>Indicador Luminoso Rojo</v>
          </cell>
          <cell r="D7058" t="str">
            <v>u</v>
          </cell>
          <cell r="E7058">
            <v>3</v>
          </cell>
          <cell r="F7058">
            <v>329.75206611570246</v>
          </cell>
          <cell r="G7058">
            <v>989.25619834710733</v>
          </cell>
          <cell r="H7058">
            <v>44044</v>
          </cell>
          <cell r="I7058">
            <v>0.5</v>
          </cell>
        </row>
        <row r="7060">
          <cell r="A7060" t="str">
            <v>T2144</v>
          </cell>
          <cell r="C7060" t="str">
            <v>5.5.2.14 Tablero Seccional Cabín</v>
          </cell>
          <cell r="D7060" t="str">
            <v>gl</v>
          </cell>
          <cell r="G7060">
            <v>332228.11963816528</v>
          </cell>
          <cell r="H7060">
            <v>43994.613738425927</v>
          </cell>
          <cell r="I7060" t="str">
            <v>ITUZAINGÓ</v>
          </cell>
        </row>
        <row r="7061">
          <cell r="B7061" t="str">
            <v>I1936</v>
          </cell>
          <cell r="C7061" t="str">
            <v>Oficial Electricista</v>
          </cell>
          <cell r="D7061" t="str">
            <v>hs</v>
          </cell>
          <cell r="E7061">
            <v>59.5</v>
          </cell>
          <cell r="F7061">
            <v>792.42979906493497</v>
          </cell>
          <cell r="G7061">
            <v>47149.573044363628</v>
          </cell>
          <cell r="H7061">
            <v>44044</v>
          </cell>
          <cell r="I7061">
            <v>0.14191927250382944</v>
          </cell>
        </row>
        <row r="7062">
          <cell r="B7062" t="str">
            <v>I1993</v>
          </cell>
          <cell r="C7062" t="str">
            <v>Seccionador Bajo Carga 4X40A</v>
          </cell>
          <cell r="D7062" t="str">
            <v>u</v>
          </cell>
          <cell r="E7062">
            <v>1</v>
          </cell>
          <cell r="F7062">
            <v>5232.2314049586776</v>
          </cell>
          <cell r="G7062">
            <v>5232.2314049586776</v>
          </cell>
          <cell r="H7062">
            <v>43994.613738425927</v>
          </cell>
          <cell r="I7062">
            <v>0.5</v>
          </cell>
        </row>
        <row r="7063">
          <cell r="B7063" t="str">
            <v>I1687</v>
          </cell>
          <cell r="C7063" t="str">
            <v>Tmm 2X16A 3Ka</v>
          </cell>
          <cell r="D7063" t="str">
            <v>u</v>
          </cell>
          <cell r="E7063">
            <v>6</v>
          </cell>
          <cell r="F7063">
            <v>713.00829999999996</v>
          </cell>
          <cell r="G7063">
            <v>4278.0497999999998</v>
          </cell>
          <cell r="H7063">
            <v>44044</v>
          </cell>
          <cell r="I7063">
            <v>0.5</v>
          </cell>
        </row>
        <row r="7064">
          <cell r="B7064" t="str">
            <v>I1995</v>
          </cell>
          <cell r="C7064" t="str">
            <v>Id 2X25A 30Ma</v>
          </cell>
          <cell r="D7064" t="str">
            <v>u</v>
          </cell>
          <cell r="E7064">
            <v>6</v>
          </cell>
          <cell r="F7064">
            <v>2479.3388</v>
          </cell>
          <cell r="G7064">
            <v>14876.032800000001</v>
          </cell>
          <cell r="H7064">
            <v>44044</v>
          </cell>
          <cell r="I7064">
            <v>0.5</v>
          </cell>
        </row>
        <row r="7065">
          <cell r="B7065" t="str">
            <v>I2286</v>
          </cell>
          <cell r="C7065" t="str">
            <v>Ups 1 Kva (Verificar Artículo)</v>
          </cell>
          <cell r="D7065" t="str">
            <v>u</v>
          </cell>
          <cell r="E7065">
            <v>6</v>
          </cell>
          <cell r="F7065">
            <v>41735.537190082643</v>
          </cell>
          <cell r="G7065">
            <v>250413.22314049586</v>
          </cell>
          <cell r="H7065">
            <v>44044</v>
          </cell>
          <cell r="I7065">
            <v>4</v>
          </cell>
        </row>
        <row r="7066">
          <cell r="B7066" t="str">
            <v>I1997</v>
          </cell>
          <cell r="C7066" t="str">
            <v>Gabinete  Metálico Ip55 - 450X450X300</v>
          </cell>
          <cell r="D7066" t="str">
            <v>u</v>
          </cell>
          <cell r="E7066">
            <v>1</v>
          </cell>
          <cell r="F7066">
            <v>5422.7272499999999</v>
          </cell>
          <cell r="G7066">
            <v>5422.7272499999999</v>
          </cell>
          <cell r="H7066">
            <v>44062</v>
          </cell>
          <cell r="I7066">
            <v>1</v>
          </cell>
        </row>
        <row r="7067">
          <cell r="B7067" t="str">
            <v>I1998</v>
          </cell>
          <cell r="C7067" t="str">
            <v>Bornes P/Riel Din 2.5Mm + Riel Din (Adif)</v>
          </cell>
          <cell r="D7067" t="str">
            <v>u</v>
          </cell>
          <cell r="E7067">
            <v>50</v>
          </cell>
          <cell r="F7067">
            <v>49.586799999999997</v>
          </cell>
          <cell r="G7067">
            <v>2479.3399999999997</v>
          </cell>
          <cell r="H7067">
            <v>44044</v>
          </cell>
          <cell r="I7067">
            <v>0.5</v>
          </cell>
        </row>
        <row r="7068">
          <cell r="B7068" t="str">
            <v>I1990</v>
          </cell>
          <cell r="C7068" t="str">
            <v>Tabaquera C/Fusible 3A (Adif)</v>
          </cell>
          <cell r="D7068" t="str">
            <v>u</v>
          </cell>
          <cell r="E7068">
            <v>3</v>
          </cell>
          <cell r="F7068">
            <v>462.56200000000001</v>
          </cell>
          <cell r="G7068">
            <v>1387.6860000000001</v>
          </cell>
          <cell r="H7068">
            <v>44044</v>
          </cell>
          <cell r="I7068">
            <v>0.5</v>
          </cell>
        </row>
        <row r="7069">
          <cell r="B7069" t="str">
            <v>I1991</v>
          </cell>
          <cell r="C7069" t="str">
            <v>Indicador Luminoso Rojo</v>
          </cell>
          <cell r="D7069" t="str">
            <v>u</v>
          </cell>
          <cell r="E7069">
            <v>3</v>
          </cell>
          <cell r="F7069">
            <v>329.75206611570246</v>
          </cell>
          <cell r="G7069">
            <v>989.25619834710733</v>
          </cell>
          <cell r="H7069">
            <v>44044</v>
          </cell>
          <cell r="I7069">
            <v>0.5</v>
          </cell>
        </row>
        <row r="7071">
          <cell r="A7071" t="str">
            <v>T2145</v>
          </cell>
          <cell r="C7071" t="str">
            <v xml:space="preserve">1.2.15 Conexión A La Red Municipal De Alimentación De Agua Y Desagües Cloacales </v>
          </cell>
          <cell r="D7071" t="str">
            <v>gl</v>
          </cell>
          <cell r="G7071">
            <v>78212.79992319188</v>
          </cell>
          <cell r="H7071">
            <v>44044</v>
          </cell>
          <cell r="I7071" t="str">
            <v>ITUZAINGÓ</v>
          </cell>
        </row>
        <row r="7072">
          <cell r="B7072" t="str">
            <v>T1518</v>
          </cell>
          <cell r="C7072" t="str">
            <v>Demolición De Albañilería</v>
          </cell>
          <cell r="D7072" t="str">
            <v>m2</v>
          </cell>
          <cell r="E7072">
            <v>10</v>
          </cell>
          <cell r="F7072">
            <v>1147.1640428203068</v>
          </cell>
          <cell r="G7072">
            <v>11471.640428203067</v>
          </cell>
          <cell r="H7072">
            <v>44044</v>
          </cell>
        </row>
        <row r="7073">
          <cell r="B7073" t="str">
            <v>T1762</v>
          </cell>
          <cell r="C7073" t="str">
            <v>Cañería De Agua Diam 50 Mm Con Excavación Y Relleno</v>
          </cell>
          <cell r="D7073" t="str">
            <v>ml</v>
          </cell>
          <cell r="E7073">
            <v>10</v>
          </cell>
          <cell r="F7073">
            <v>1726.214046362727</v>
          </cell>
          <cell r="G7073">
            <v>17262.140463627271</v>
          </cell>
          <cell r="H7073">
            <v>44044</v>
          </cell>
        </row>
        <row r="7074">
          <cell r="B7074" t="str">
            <v>T1167</v>
          </cell>
          <cell r="C7074" t="str">
            <v>Caño De Pvc 110 Mm Esp. 3,2Mm, (Con Excavación Y Relleno)</v>
          </cell>
          <cell r="D7074" t="str">
            <v>ml</v>
          </cell>
          <cell r="E7074">
            <v>10</v>
          </cell>
          <cell r="F7074">
            <v>2806.9473911667524</v>
          </cell>
          <cell r="G7074">
            <v>28069.473911667523</v>
          </cell>
          <cell r="H7074">
            <v>44044</v>
          </cell>
        </row>
        <row r="7075">
          <cell r="B7075" t="str">
            <v>T1068</v>
          </cell>
          <cell r="C7075" t="str">
            <v>Contrapiso De Hp Sobre Terreno Esp 12 Cm</v>
          </cell>
          <cell r="D7075" t="str">
            <v>m2</v>
          </cell>
          <cell r="E7075">
            <v>10</v>
          </cell>
          <cell r="F7075">
            <v>985.90374767875312</v>
          </cell>
          <cell r="G7075">
            <v>9859.037476787531</v>
          </cell>
          <cell r="H7075">
            <v>44044</v>
          </cell>
        </row>
        <row r="7076">
          <cell r="B7076" t="str">
            <v>T1227</v>
          </cell>
          <cell r="C7076" t="str">
            <v>Colocacion Baldosas De Azotea</v>
          </cell>
          <cell r="D7076" t="str">
            <v>m2</v>
          </cell>
          <cell r="E7076">
            <v>10</v>
          </cell>
          <cell r="F7076">
            <v>601.4339087906493</v>
          </cell>
          <cell r="G7076">
            <v>6014.3390879064928</v>
          </cell>
          <cell r="H7076">
            <v>44044</v>
          </cell>
        </row>
        <row r="7077">
          <cell r="B7077" t="str">
            <v>I1455</v>
          </cell>
          <cell r="C7077" t="str">
            <v>Baldosón Con Bordes Biselados 30X30</v>
          </cell>
          <cell r="D7077" t="str">
            <v>m2</v>
          </cell>
          <cell r="E7077">
            <v>10</v>
          </cell>
          <cell r="F7077">
            <v>314.77687199999997</v>
          </cell>
          <cell r="G7077">
            <v>3147.7687199999996</v>
          </cell>
          <cell r="H7077">
            <v>44044</v>
          </cell>
        </row>
        <row r="7078">
          <cell r="B7078" t="str">
            <v>T1015</v>
          </cell>
          <cell r="C7078" t="str">
            <v xml:space="preserve"> Mortero Mhmr 1/4:1:4 (Mat)</v>
          </cell>
          <cell r="D7078" t="str">
            <v>m3</v>
          </cell>
          <cell r="E7078">
            <v>0.5</v>
          </cell>
          <cell r="F7078">
            <v>4776.7996700000003</v>
          </cell>
          <cell r="G7078">
            <v>2388.3998350000002</v>
          </cell>
          <cell r="H7078">
            <v>44044</v>
          </cell>
        </row>
        <row r="7080">
          <cell r="A7080" t="str">
            <v>T2146</v>
          </cell>
          <cell r="C7080" t="str">
            <v>Excavación A Máquina Cat 320, Con Retiro</v>
          </cell>
          <cell r="D7080" t="str">
            <v>m3</v>
          </cell>
          <cell r="G7080">
            <v>1051.4213959153089</v>
          </cell>
          <cell r="H7080">
            <v>44044</v>
          </cell>
          <cell r="I7080" t="str">
            <v>03 MOVIMIENTO DE SUELOS</v>
          </cell>
        </row>
        <row r="7081">
          <cell r="B7081" t="str">
            <v>I1177</v>
          </cell>
          <cell r="C7081" t="str">
            <v>Cat 320</v>
          </cell>
          <cell r="D7081" t="str">
            <v>hs</v>
          </cell>
          <cell r="E7081">
            <v>0.13333333333333333</v>
          </cell>
          <cell r="F7081">
            <v>3420.4396694214875</v>
          </cell>
          <cell r="G7081">
            <v>456.05862258953164</v>
          </cell>
          <cell r="H7081">
            <v>44062</v>
          </cell>
          <cell r="I7081">
            <v>60</v>
          </cell>
        </row>
        <row r="7082">
          <cell r="B7082" t="str">
            <v>I1311</v>
          </cell>
          <cell r="C7082" t="str">
            <v>Maquinista</v>
          </cell>
          <cell r="D7082" t="str">
            <v>hs</v>
          </cell>
          <cell r="E7082">
            <v>0.13333333333333333</v>
          </cell>
          <cell r="F7082">
            <v>670.51752228571434</v>
          </cell>
          <cell r="G7082">
            <v>89.402336304761917</v>
          </cell>
          <cell r="H7082">
            <v>44062</v>
          </cell>
        </row>
        <row r="7083">
          <cell r="B7083" t="str">
            <v>I1803</v>
          </cell>
          <cell r="C7083" t="str">
            <v>Camion Tatoo 15-18 M3</v>
          </cell>
          <cell r="D7083" t="str">
            <v>hs</v>
          </cell>
          <cell r="E7083">
            <v>0.13333333333333333</v>
          </cell>
          <cell r="F7083">
            <v>3124.1857553719005</v>
          </cell>
          <cell r="G7083">
            <v>416.55810071625342</v>
          </cell>
          <cell r="H7083">
            <v>44062</v>
          </cell>
        </row>
        <row r="7084">
          <cell r="B7084" t="str">
            <v>I2206</v>
          </cell>
          <cell r="C7084" t="str">
            <v>Chofer</v>
          </cell>
          <cell r="D7084" t="str">
            <v>hs</v>
          </cell>
          <cell r="E7084">
            <v>0.13333333333333333</v>
          </cell>
          <cell r="F7084">
            <v>670.51752228571434</v>
          </cell>
          <cell r="G7084">
            <v>89.402336304761917</v>
          </cell>
          <cell r="H7084">
            <v>44044</v>
          </cell>
        </row>
        <row r="7086">
          <cell r="A7086" t="str">
            <v>T2147</v>
          </cell>
          <cell r="C7086" t="str">
            <v>Fundaciones Andenes Provisorios (1551 M2), Incluye Escaleras Y Laberintos</v>
          </cell>
          <cell r="D7086" t="str">
            <v>gl</v>
          </cell>
          <cell r="G7086">
            <v>2652922.9554949161</v>
          </cell>
          <cell r="H7086">
            <v>44044</v>
          </cell>
          <cell r="I7086" t="str">
            <v>ITUZAINGÓ</v>
          </cell>
        </row>
        <row r="7087">
          <cell r="B7087" t="str">
            <v>T1664</v>
          </cell>
          <cell r="C7087" t="str">
            <v>Desmonte Y Retiro De Suelo Vegetal (Basado En T1663)</v>
          </cell>
          <cell r="D7087" t="str">
            <v>m2</v>
          </cell>
          <cell r="E7087">
            <v>1551</v>
          </cell>
          <cell r="F7087">
            <v>240.87212877922076</v>
          </cell>
          <cell r="G7087">
            <v>373592.67173657141</v>
          </cell>
          <cell r="H7087">
            <v>44062</v>
          </cell>
          <cell r="I7087">
            <v>3</v>
          </cell>
        </row>
        <row r="7088">
          <cell r="B7088" t="str">
            <v>T1006</v>
          </cell>
          <cell r="C7088" t="str">
            <v>Excavación De Pozos (Mo)</v>
          </cell>
          <cell r="D7088" t="str">
            <v>m3</v>
          </cell>
          <cell r="E7088">
            <v>76</v>
          </cell>
          <cell r="F7088">
            <v>1874.3222990129864</v>
          </cell>
          <cell r="G7088">
            <v>142448.49472498696</v>
          </cell>
          <cell r="H7088">
            <v>44044</v>
          </cell>
          <cell r="I7088" t="str">
            <v>´para bases</v>
          </cell>
        </row>
        <row r="7089">
          <cell r="B7089" t="str">
            <v>T1033</v>
          </cell>
          <cell r="C7089" t="str">
            <v>Bases De Hormigon Armado H21 Fe 50 Kg/M3</v>
          </cell>
          <cell r="D7089" t="str">
            <v>m3</v>
          </cell>
          <cell r="E7089">
            <v>76</v>
          </cell>
          <cell r="F7089">
            <v>28116.865645175756</v>
          </cell>
          <cell r="G7089">
            <v>2136881.7890333575</v>
          </cell>
          <cell r="H7089">
            <v>44044</v>
          </cell>
        </row>
        <row r="7091">
          <cell r="A7091" t="str">
            <v>T2148</v>
          </cell>
          <cell r="C7091" t="str">
            <v>Montaje De Andenes Provisorios (1292 M2), Techos (113 M2), Escaleras Y Laberintos (259 M2)</v>
          </cell>
          <cell r="D7091" t="str">
            <v>gl</v>
          </cell>
          <cell r="G7091">
            <v>8832866.2142728772</v>
          </cell>
          <cell r="H7091">
            <v>44044</v>
          </cell>
          <cell r="I7091" t="str">
            <v>ITUZAINGÓ</v>
          </cell>
        </row>
        <row r="7092">
          <cell r="B7092" t="str">
            <v>I2293</v>
          </cell>
          <cell r="C7092" t="str">
            <v xml:space="preserve">Montaje De Andenes Y Refugios Provisorios </v>
          </cell>
          <cell r="D7092" t="str">
            <v>m2</v>
          </cell>
          <cell r="E7092">
            <v>1664</v>
          </cell>
          <cell r="F7092">
            <v>4424.4654804270467</v>
          </cell>
          <cell r="G7092">
            <v>7362310.5594306057</v>
          </cell>
          <cell r="H7092">
            <v>44054</v>
          </cell>
        </row>
        <row r="7093">
          <cell r="B7093" t="str">
            <v>I2289</v>
          </cell>
          <cell r="C7093" t="str">
            <v>Chapa Para Techos De Refugios Provisorios (113 M2)</v>
          </cell>
          <cell r="D7093" t="str">
            <v>gl</v>
          </cell>
          <cell r="E7093">
            <v>1</v>
          </cell>
          <cell r="F7093">
            <v>231618.08000000002</v>
          </cell>
          <cell r="G7093">
            <v>231618.08000000002</v>
          </cell>
          <cell r="H7093">
            <v>44062</v>
          </cell>
        </row>
        <row r="7094">
          <cell r="B7094" t="str">
            <v>T1203</v>
          </cell>
          <cell r="C7094" t="str">
            <v>Esmalte Sintetico Sobre Madera</v>
          </cell>
          <cell r="D7094" t="str">
            <v>m2</v>
          </cell>
          <cell r="E7094">
            <v>1551</v>
          </cell>
          <cell r="F7094">
            <v>798.7992100852814</v>
          </cell>
          <cell r="G7094">
            <v>1238937.5748422714</v>
          </cell>
          <cell r="H7094">
            <v>44044</v>
          </cell>
        </row>
        <row r="7096">
          <cell r="A7096" t="str">
            <v>T2149</v>
          </cell>
          <cell r="C7096" t="str">
            <v>Alquiler Y Mantenimiento De Andenes Provisorios (1292 M2), Techos (113 M2), Escaleras Y Laberintos (259 M2)</v>
          </cell>
          <cell r="D7096" t="str">
            <v>$/mes</v>
          </cell>
          <cell r="G7096">
            <v>2089228.7933780705</v>
          </cell>
          <cell r="H7096">
            <v>44062</v>
          </cell>
          <cell r="I7096" t="str">
            <v>ITUZAINGÓ</v>
          </cell>
        </row>
        <row r="7097">
          <cell r="B7097" t="str">
            <v>I2288</v>
          </cell>
          <cell r="C7097" t="str">
            <v>Alquiler Mensual De Material Para Andenes Con Fenólicos Y Cubiertas (Sin La Chapa)</v>
          </cell>
          <cell r="D7097" t="str">
            <v>$/m2/mes</v>
          </cell>
          <cell r="E7097">
            <v>1747.2</v>
          </cell>
          <cell r="F7097">
            <v>1112.2833124042158</v>
          </cell>
          <cell r="G7097">
            <v>1943381.4034326461</v>
          </cell>
          <cell r="H7097">
            <v>44062</v>
          </cell>
          <cell r="I7097" t="str">
            <v>1664 m2 x 1,05 de imprevistos</v>
          </cell>
        </row>
        <row r="7098">
          <cell r="B7098" t="str">
            <v>I2291</v>
          </cell>
          <cell r="C7098" t="str">
            <v xml:space="preserve">Mantenimiento Mensual De Material Para Andenes Con Fenólicos Y Cubiertas </v>
          </cell>
          <cell r="D7098" t="str">
            <v>$/m2/mes</v>
          </cell>
          <cell r="E7098">
            <v>1747.2</v>
          </cell>
          <cell r="F7098">
            <v>83.474925564002049</v>
          </cell>
          <cell r="G7098">
            <v>145847.38994542439</v>
          </cell>
          <cell r="H7098">
            <v>44062</v>
          </cell>
        </row>
        <row r="7100">
          <cell r="A7100" t="str">
            <v>T2150</v>
          </cell>
          <cell r="C7100" t="str">
            <v>Alquiler Y Mantenimiento De Andenes Provisorios (1292 M2), Techos (113 M2), Escaleras Y Laberintos (259 M2) Por 12 Meses</v>
          </cell>
          <cell r="D7100" t="str">
            <v>gl</v>
          </cell>
          <cell r="G7100">
            <v>25070745.520536847</v>
          </cell>
          <cell r="H7100">
            <v>44062</v>
          </cell>
          <cell r="I7100" t="str">
            <v>ITUZAINGÓ</v>
          </cell>
        </row>
        <row r="7101">
          <cell r="B7101" t="str">
            <v>T2149</v>
          </cell>
          <cell r="C7101" t="str">
            <v>Alquiler Y Mantenimiento De Andenes Provisorios (1292 M2), Techos (113 M2), Escaleras Y Laberintos (259 M2)</v>
          </cell>
          <cell r="D7101" t="str">
            <v>$/mes</v>
          </cell>
          <cell r="E7101">
            <v>12</v>
          </cell>
          <cell r="F7101">
            <v>2089228.7933780705</v>
          </cell>
          <cell r="G7101">
            <v>25070745.520536847</v>
          </cell>
          <cell r="H7101">
            <v>44062</v>
          </cell>
        </row>
        <row r="7103">
          <cell r="A7103" t="str">
            <v>T2151</v>
          </cell>
          <cell r="C7103" t="str">
            <v>Desmontaje De Andenes Provisorios (1292 M2), Techos (113 M2), Escaleras Y Laberintos (259 M2)</v>
          </cell>
          <cell r="D7103" t="str">
            <v>gl</v>
          </cell>
          <cell r="G7103">
            <v>2714192.2587188613</v>
          </cell>
          <cell r="H7103">
            <v>44054</v>
          </cell>
          <cell r="I7103" t="str">
            <v>ITUZAINGÓ</v>
          </cell>
        </row>
        <row r="7104">
          <cell r="B7104" t="str">
            <v>I2293</v>
          </cell>
          <cell r="C7104" t="str">
            <v xml:space="preserve">Montaje De Andenes Y Refugios Provisorios </v>
          </cell>
          <cell r="D7104" t="str">
            <v>m2</v>
          </cell>
          <cell r="E7104">
            <v>582.75</v>
          </cell>
          <cell r="F7104">
            <v>4424.4654804270467</v>
          </cell>
          <cell r="G7104">
            <v>2578357.2587188613</v>
          </cell>
          <cell r="H7104">
            <v>44054</v>
          </cell>
          <cell r="I7104">
            <v>0.35</v>
          </cell>
        </row>
        <row r="7105">
          <cell r="B7105" t="str">
            <v>I2105</v>
          </cell>
          <cell r="C7105" t="str">
            <v>Flete Oficina Móvil</v>
          </cell>
          <cell r="D7105" t="str">
            <v>u</v>
          </cell>
          <cell r="E7105">
            <v>7</v>
          </cell>
          <cell r="F7105">
            <v>19405</v>
          </cell>
          <cell r="G7105">
            <v>135835</v>
          </cell>
          <cell r="H7105">
            <v>44062</v>
          </cell>
          <cell r="I7105" t="str">
            <v>1605 M2 X 50 KG/M2= 80.250 KG / 12.000 KG/VIAJE = 7 VIAJES</v>
          </cell>
        </row>
        <row r="7107">
          <cell r="A7107" t="str">
            <v>T2152</v>
          </cell>
          <cell r="C7107" t="str">
            <v>Andenes Provisorios (1292 M2), Techos (113 M2), Escaleras Y Laberintos (259 M2), Estudio Completo, Fundaciones, Montaje, Fenólicos, Chapa, Pintura, Alquiler Y Mantenimiento Por 12 Meses, Desmontaje Y Retiro Del Material</v>
          </cell>
          <cell r="D7107" t="str">
            <v>gl</v>
          </cell>
          <cell r="G7107">
            <v>39270726.9490235</v>
          </cell>
          <cell r="H7107">
            <v>44044</v>
          </cell>
          <cell r="I7107" t="str">
            <v>ITUZAINGÓ</v>
          </cell>
        </row>
        <row r="7108">
          <cell r="B7108" t="str">
            <v>T2147</v>
          </cell>
          <cell r="C7108" t="str">
            <v>Fundaciones Andenes Provisorios (1551 M2), Incluye Escaleras Y Laberintos</v>
          </cell>
          <cell r="D7108" t="str">
            <v>gl</v>
          </cell>
          <cell r="E7108">
            <v>1</v>
          </cell>
          <cell r="F7108">
            <v>2652922.9554949161</v>
          </cell>
          <cell r="G7108">
            <v>2652922.9554949161</v>
          </cell>
          <cell r="H7108">
            <v>44044</v>
          </cell>
        </row>
        <row r="7109">
          <cell r="B7109" t="str">
            <v>T2148</v>
          </cell>
          <cell r="C7109" t="str">
            <v>Montaje De Andenes Provisorios (1292 M2), Techos (113 M2), Escaleras Y Laberintos (259 M2)</v>
          </cell>
          <cell r="D7109" t="str">
            <v>gl</v>
          </cell>
          <cell r="E7109">
            <v>1</v>
          </cell>
          <cell r="F7109">
            <v>8832866.2142728772</v>
          </cell>
          <cell r="G7109">
            <v>8832866.2142728772</v>
          </cell>
          <cell r="H7109">
            <v>44044</v>
          </cell>
        </row>
        <row r="7110">
          <cell r="B7110" t="str">
            <v>T2150</v>
          </cell>
          <cell r="C7110" t="str">
            <v>Alquiler Y Mantenimiento De Andenes Provisorios (1292 M2), Techos (113 M2), Escaleras Y Laberintos (259 M2) Por 12 Meses</v>
          </cell>
          <cell r="D7110" t="str">
            <v>gl</v>
          </cell>
          <cell r="E7110">
            <v>1</v>
          </cell>
          <cell r="F7110">
            <v>25070745.520536847</v>
          </cell>
          <cell r="G7110">
            <v>25070745.520536847</v>
          </cell>
          <cell r="H7110">
            <v>44062</v>
          </cell>
        </row>
        <row r="7111">
          <cell r="B7111" t="str">
            <v>T2151</v>
          </cell>
          <cell r="C7111" t="str">
            <v>Desmontaje De Andenes Provisorios (1292 M2), Techos (113 M2), Escaleras Y Laberintos (259 M2)</v>
          </cell>
          <cell r="D7111" t="str">
            <v>gl</v>
          </cell>
          <cell r="E7111">
            <v>1</v>
          </cell>
          <cell r="F7111">
            <v>2714192.2587188613</v>
          </cell>
          <cell r="G7111">
            <v>2714192.2587188613</v>
          </cell>
          <cell r="H7111">
            <v>44054</v>
          </cell>
        </row>
        <row r="7113">
          <cell r="A7113" t="str">
            <v>T2153</v>
          </cell>
          <cell r="C7113" t="str">
            <v>Perforación De Pilotes, 192 Pilotes De 60 Cm X 9 Ml, (Movilización, Perforación, Encamisado Y Desmovilización)</v>
          </cell>
          <cell r="D7113" t="str">
            <v>gl</v>
          </cell>
          <cell r="G7113">
            <v>6920000</v>
          </cell>
          <cell r="H7113">
            <v>44054</v>
          </cell>
          <cell r="I7113" t="str">
            <v>04 FUNDACIONES</v>
          </cell>
        </row>
        <row r="7114">
          <cell r="B7114" t="str">
            <v>I2299</v>
          </cell>
          <cell r="C7114" t="str">
            <v>Subcontrato De Pilotaje Movilización Y Desmovilización</v>
          </cell>
          <cell r="D7114" t="str">
            <v>gl</v>
          </cell>
          <cell r="E7114">
            <v>1</v>
          </cell>
          <cell r="F7114">
            <v>200000</v>
          </cell>
          <cell r="G7114">
            <v>200000</v>
          </cell>
          <cell r="H7114">
            <v>44054</v>
          </cell>
        </row>
        <row r="7115">
          <cell r="B7115" t="str">
            <v>I2295</v>
          </cell>
          <cell r="C7115" t="str">
            <v>Subcontrato De Perforación De Pilotes Diam. 60 Cm</v>
          </cell>
          <cell r="D7115" t="str">
            <v>ml</v>
          </cell>
          <cell r="E7115">
            <v>1728</v>
          </cell>
          <cell r="F7115">
            <v>3000</v>
          </cell>
          <cell r="G7115">
            <v>5184000</v>
          </cell>
          <cell r="H7115">
            <v>44054</v>
          </cell>
        </row>
        <row r="7116">
          <cell r="B7116" t="str">
            <v>I2298</v>
          </cell>
          <cell r="C7116" t="str">
            <v>Subcontrato De Encamisado Hasta 4 Ml</v>
          </cell>
          <cell r="D7116" t="str">
            <v>ml</v>
          </cell>
          <cell r="E7116">
            <v>768</v>
          </cell>
          <cell r="F7116">
            <v>2000</v>
          </cell>
          <cell r="G7116">
            <v>1536000</v>
          </cell>
          <cell r="H7116">
            <v>44054</v>
          </cell>
        </row>
        <row r="7118">
          <cell r="A7118" t="str">
            <v>T2154</v>
          </cell>
          <cell r="C7118" t="str">
            <v>Materiales Para 192 Pilotes De 60 Cm X 9 Ml De Profundidad (Mat)</v>
          </cell>
          <cell r="D7118" t="str">
            <v>gl</v>
          </cell>
          <cell r="G7118">
            <v>6247274.0505264001</v>
          </cell>
          <cell r="H7118">
            <v>44044</v>
          </cell>
          <cell r="I7118" t="str">
            <v>04 FUNDACIONES</v>
          </cell>
        </row>
        <row r="7119">
          <cell r="B7119" t="str">
            <v>I1019</v>
          </cell>
          <cell r="C7119" t="str">
            <v>Hormigon Elaborado H30</v>
          </cell>
          <cell r="D7119" t="str">
            <v>m3</v>
          </cell>
          <cell r="E7119">
            <v>586.79999999999995</v>
          </cell>
          <cell r="F7119">
            <v>6320</v>
          </cell>
          <cell r="G7119">
            <v>3708575.9999999995</v>
          </cell>
          <cell r="H7119">
            <v>44044</v>
          </cell>
          <cell r="I7119" t="str">
            <v>20% de desperdicio</v>
          </cell>
        </row>
        <row r="7120">
          <cell r="B7120" t="str">
            <v>I1011</v>
          </cell>
          <cell r="C7120" t="str">
            <v>Acero  Adn420 Diam 12 Mm</v>
          </cell>
          <cell r="D7120" t="str">
            <v>ton</v>
          </cell>
          <cell r="E7120">
            <v>32.174999999999997</v>
          </cell>
          <cell r="F7120">
            <v>74535.372799999997</v>
          </cell>
          <cell r="G7120">
            <v>2398175.6198399998</v>
          </cell>
          <cell r="H7120">
            <v>44044</v>
          </cell>
          <cell r="I7120" t="str">
            <v>Armadura principal</v>
          </cell>
        </row>
        <row r="7121">
          <cell r="B7121" t="str">
            <v>I1010</v>
          </cell>
          <cell r="C7121" t="str">
            <v>Acero  Adn420 Diam 6 Mm</v>
          </cell>
          <cell r="D7121" t="str">
            <v>ton</v>
          </cell>
          <cell r="E7121">
            <v>0.73350000000000004</v>
          </cell>
          <cell r="F7121">
            <v>77383.858399999997</v>
          </cell>
          <cell r="G7121">
            <v>56761.060136400003</v>
          </cell>
          <cell r="H7121">
            <v>44044</v>
          </cell>
          <cell r="I7121" t="str">
            <v>Estribos</v>
          </cell>
        </row>
        <row r="7122">
          <cell r="B7122" t="str">
            <v>I1014</v>
          </cell>
          <cell r="C7122" t="str">
            <v>Alambre Negro Recocido N 16</v>
          </cell>
          <cell r="D7122" t="str">
            <v>kg</v>
          </cell>
          <cell r="E7122">
            <v>321.75</v>
          </cell>
          <cell r="F7122">
            <v>260.3306</v>
          </cell>
          <cell r="G7122">
            <v>83761.370550000007</v>
          </cell>
          <cell r="H7122">
            <v>44044</v>
          </cell>
          <cell r="I7122" t="str">
            <v>10 kg/tonealada de acero</v>
          </cell>
        </row>
        <row r="7124">
          <cell r="A7124" t="str">
            <v>T2155</v>
          </cell>
          <cell r="C7124" t="str">
            <v>Mano De Obra Propia De Ayuda Para 192 Pilotes De 60 Cm X 9 Ml De Profundidad (Mo)</v>
          </cell>
          <cell r="D7124" t="str">
            <v>gl</v>
          </cell>
          <cell r="E7124">
            <v>48</v>
          </cell>
          <cell r="F7124" t="str">
            <v>días</v>
          </cell>
          <cell r="G7124">
            <v>770568.46393184399</v>
          </cell>
          <cell r="H7124">
            <v>44044</v>
          </cell>
          <cell r="I7124" t="str">
            <v>04 FUNDACIONES</v>
          </cell>
        </row>
        <row r="7125">
          <cell r="B7125" t="str">
            <v>I1004</v>
          </cell>
          <cell r="C7125" t="str">
            <v>Oficial</v>
          </cell>
          <cell r="D7125" t="str">
            <v>hs</v>
          </cell>
          <cell r="E7125">
            <v>768</v>
          </cell>
          <cell r="F7125">
            <v>534.76377932467528</v>
          </cell>
          <cell r="G7125">
            <v>410698.58252135059</v>
          </cell>
          <cell r="H7125">
            <v>44044</v>
          </cell>
          <cell r="I7125">
            <v>2</v>
          </cell>
        </row>
        <row r="7126">
          <cell r="B7126" t="str">
            <v>I1005</v>
          </cell>
          <cell r="C7126" t="str">
            <v>Ayudante</v>
          </cell>
          <cell r="D7126" t="str">
            <v>hs</v>
          </cell>
          <cell r="E7126">
            <v>768</v>
          </cell>
          <cell r="F7126">
            <v>468.58057475324659</v>
          </cell>
          <cell r="G7126">
            <v>359869.8814104934</v>
          </cell>
          <cell r="H7126">
            <v>44044</v>
          </cell>
          <cell r="I7126">
            <v>2</v>
          </cell>
        </row>
        <row r="7128">
          <cell r="A7128" t="str">
            <v>T2156</v>
          </cell>
          <cell r="C7128" t="str">
            <v>Retiro De Suelos De La Perforación De 192 Pilotes De 60 Cm X 9 Ml</v>
          </cell>
          <cell r="D7128" t="str">
            <v>gl</v>
          </cell>
          <cell r="E7128">
            <v>48</v>
          </cell>
          <cell r="F7128" t="str">
            <v>días</v>
          </cell>
          <cell r="G7128">
            <v>917572.0641435656</v>
          </cell>
          <cell r="H7128">
            <v>44044</v>
          </cell>
          <cell r="I7128" t="str">
            <v>04 FUNDACIONES</v>
          </cell>
        </row>
        <row r="7129">
          <cell r="B7129" t="str">
            <v>I1310</v>
          </cell>
          <cell r="C7129" t="str">
            <v>Bobcat</v>
          </cell>
          <cell r="D7129" t="str">
            <v>hs</v>
          </cell>
          <cell r="E7129">
            <v>384</v>
          </cell>
          <cell r="F7129">
            <v>899.00339200000008</v>
          </cell>
          <cell r="G7129">
            <v>345217.30252800003</v>
          </cell>
          <cell r="H7129">
            <v>44062</v>
          </cell>
        </row>
        <row r="7130">
          <cell r="B7130" t="str">
            <v>I1311</v>
          </cell>
          <cell r="C7130" t="str">
            <v>Maquinista</v>
          </cell>
          <cell r="D7130" t="str">
            <v>hs</v>
          </cell>
          <cell r="E7130">
            <v>384</v>
          </cell>
          <cell r="F7130">
            <v>670.51752228571434</v>
          </cell>
          <cell r="G7130">
            <v>257478.72855771432</v>
          </cell>
          <cell r="H7130">
            <v>44062</v>
          </cell>
        </row>
        <row r="7131">
          <cell r="B7131" t="str">
            <v>I1402</v>
          </cell>
          <cell r="C7131" t="str">
            <v>Alquiler De Volquete</v>
          </cell>
          <cell r="D7131" t="str">
            <v>dia</v>
          </cell>
          <cell r="E7131">
            <v>127</v>
          </cell>
          <cell r="F7131">
            <v>2479.3388429752067</v>
          </cell>
          <cell r="G7131">
            <v>314876.03305785125</v>
          </cell>
          <cell r="H7131">
            <v>44044</v>
          </cell>
          <cell r="I7131">
            <v>635</v>
          </cell>
        </row>
        <row r="7133">
          <cell r="A7133" t="str">
            <v>T2157</v>
          </cell>
          <cell r="C7133" t="str">
            <v>Preparación De Armaduras De 192 Pilotes De 60 Cm X 9 Ml De Profundidad (Mo)</v>
          </cell>
          <cell r="D7133" t="str">
            <v>gl</v>
          </cell>
          <cell r="E7133">
            <v>32.814999999999998</v>
          </cell>
          <cell r="F7133" t="str">
            <v>tn</v>
          </cell>
          <cell r="G7133">
            <v>1384549.6296407271</v>
          </cell>
          <cell r="H7133">
            <v>44044</v>
          </cell>
          <cell r="I7133" t="str">
            <v>04 FUNDACIONES</v>
          </cell>
        </row>
        <row r="7134">
          <cell r="B7134" t="str">
            <v>I1016</v>
          </cell>
          <cell r="C7134" t="str">
            <v>Oficial Especializado</v>
          </cell>
          <cell r="D7134" t="str">
            <v>hs</v>
          </cell>
          <cell r="E7134">
            <v>1640.75</v>
          </cell>
          <cell r="F7134">
            <v>609.56138389610385</v>
          </cell>
          <cell r="G7134">
            <v>1000137.8406275323</v>
          </cell>
          <cell r="H7134">
            <v>44044</v>
          </cell>
          <cell r="I7134">
            <v>50</v>
          </cell>
        </row>
        <row r="7135">
          <cell r="B7135" t="str">
            <v>I1005</v>
          </cell>
          <cell r="C7135" t="str">
            <v>Ayudante</v>
          </cell>
          <cell r="D7135" t="str">
            <v>hs</v>
          </cell>
          <cell r="E7135">
            <v>820.375</v>
          </cell>
          <cell r="F7135">
            <v>468.58057475324659</v>
          </cell>
          <cell r="G7135">
            <v>384411.78901319468</v>
          </cell>
          <cell r="H7135">
            <v>44044</v>
          </cell>
          <cell r="I7135">
            <v>25</v>
          </cell>
        </row>
        <row r="7137">
          <cell r="A7137" t="str">
            <v>T2158</v>
          </cell>
          <cell r="C7137" t="str">
            <v>Transporte De Armaduras De 192 Pilotes De 60 Cm X 9 Ml (Mo Y Eq)</v>
          </cell>
          <cell r="D7137" t="str">
            <v>gl</v>
          </cell>
          <cell r="E7137">
            <v>33.74</v>
          </cell>
          <cell r="F7137" t="str">
            <v>tn</v>
          </cell>
          <cell r="G7137">
            <v>301791.64159667527</v>
          </cell>
          <cell r="H7137">
            <v>44044</v>
          </cell>
          <cell r="I7137" t="str">
            <v>04 FUNDACIONES</v>
          </cell>
        </row>
        <row r="7138">
          <cell r="B7138" t="str">
            <v>I1005</v>
          </cell>
          <cell r="C7138" t="str">
            <v>Ayudante</v>
          </cell>
          <cell r="D7138" t="str">
            <v>hs</v>
          </cell>
          <cell r="E7138">
            <v>384</v>
          </cell>
          <cell r="F7138">
            <v>468.58057475324659</v>
          </cell>
          <cell r="G7138">
            <v>179934.9407052467</v>
          </cell>
          <cell r="H7138">
            <v>44044</v>
          </cell>
          <cell r="I7138" t="str">
            <v>2 hs/pilote x 192 pilotes</v>
          </cell>
        </row>
        <row r="7139">
          <cell r="B7139" t="str">
            <v>I1313</v>
          </cell>
          <cell r="C7139" t="str">
            <v>Camion Con Hidrogrua</v>
          </cell>
          <cell r="D7139" t="str">
            <v>hs</v>
          </cell>
          <cell r="E7139">
            <v>40</v>
          </cell>
          <cell r="F7139">
            <v>2375.9</v>
          </cell>
          <cell r="G7139">
            <v>95036</v>
          </cell>
          <cell r="H7139">
            <v>44062</v>
          </cell>
          <cell r="I7139">
            <v>5</v>
          </cell>
        </row>
        <row r="7140">
          <cell r="B7140" t="str">
            <v>I2206</v>
          </cell>
          <cell r="C7140" t="str">
            <v>Chofer</v>
          </cell>
          <cell r="D7140" t="str">
            <v>hs</v>
          </cell>
          <cell r="E7140">
            <v>40</v>
          </cell>
          <cell r="F7140">
            <v>670.51752228571434</v>
          </cell>
          <cell r="G7140">
            <v>26820.700891428573</v>
          </cell>
          <cell r="H7140">
            <v>44044</v>
          </cell>
        </row>
        <row r="7142">
          <cell r="A7142" t="str">
            <v>T2159</v>
          </cell>
          <cell r="C7142" t="str">
            <v>5.7.7.2  Estructura De Contención Túnel Con Pilotes De Hormigón Armado</v>
          </cell>
          <cell r="D7142" t="str">
            <v>gl</v>
          </cell>
          <cell r="E7142">
            <v>34441.218506828649</v>
          </cell>
          <cell r="F7142">
            <v>489</v>
          </cell>
          <cell r="G7142">
            <v>16841755.849839211</v>
          </cell>
          <cell r="H7142">
            <v>44044</v>
          </cell>
          <cell r="I7142" t="str">
            <v>ITUZAINGÓ</v>
          </cell>
        </row>
        <row r="7143">
          <cell r="B7143" t="str">
            <v>T2157</v>
          </cell>
          <cell r="C7143" t="str">
            <v>Preparación De Armaduras De 192 Pilotes De 60 Cm X 9 Ml De Profundidad (Mo)</v>
          </cell>
          <cell r="D7143" t="str">
            <v>gl</v>
          </cell>
          <cell r="E7143">
            <v>1</v>
          </cell>
          <cell r="F7143">
            <v>1384549.6296407271</v>
          </cell>
          <cell r="G7143">
            <v>1384549.6296407271</v>
          </cell>
          <cell r="H7143">
            <v>44044</v>
          </cell>
          <cell r="I7143" t="str">
            <v>Preparar acero</v>
          </cell>
        </row>
        <row r="7144">
          <cell r="B7144" t="str">
            <v>T2158</v>
          </cell>
          <cell r="C7144" t="str">
            <v>Transporte De Armaduras De 192 Pilotes De 60 Cm X 9 Ml (Mo Y Eq)</v>
          </cell>
          <cell r="D7144" t="str">
            <v>gl</v>
          </cell>
          <cell r="E7144">
            <v>1</v>
          </cell>
          <cell r="F7144">
            <v>301791.64159667527</v>
          </cell>
          <cell r="G7144">
            <v>301791.64159667527</v>
          </cell>
          <cell r="H7144">
            <v>44044</v>
          </cell>
          <cell r="I7144" t="str">
            <v>Transportar acero</v>
          </cell>
        </row>
        <row r="7145">
          <cell r="B7145" t="str">
            <v>T2153</v>
          </cell>
          <cell r="C7145" t="str">
            <v>Perforación De Pilotes, 192 Pilotes De 60 Cm X 9 Ml, (Movilización, Perforación, Encamisado Y Desmovilización)</v>
          </cell>
          <cell r="D7145" t="str">
            <v>gl</v>
          </cell>
          <cell r="E7145">
            <v>1</v>
          </cell>
          <cell r="F7145">
            <v>6920000</v>
          </cell>
          <cell r="G7145">
            <v>6920000</v>
          </cell>
          <cell r="H7145">
            <v>44054</v>
          </cell>
          <cell r="I7145" t="str">
            <v>Perforar</v>
          </cell>
        </row>
        <row r="7146">
          <cell r="B7146" t="str">
            <v>T2154</v>
          </cell>
          <cell r="C7146" t="str">
            <v>Materiales Para 192 Pilotes De 60 Cm X 9 Ml De Profundidad (Mat)</v>
          </cell>
          <cell r="D7146" t="str">
            <v>gl</v>
          </cell>
          <cell r="E7146">
            <v>1</v>
          </cell>
          <cell r="F7146">
            <v>6247274.0505264001</v>
          </cell>
          <cell r="G7146">
            <v>6247274.0505264001</v>
          </cell>
          <cell r="H7146">
            <v>44044</v>
          </cell>
          <cell r="I7146" t="str">
            <v>Solo Materiales</v>
          </cell>
        </row>
        <row r="7147">
          <cell r="B7147" t="str">
            <v>T2155</v>
          </cell>
          <cell r="C7147" t="str">
            <v>Mano De Obra Propia De Ayuda Para 192 Pilotes De 60 Cm X 9 Ml De Profundidad (Mo)</v>
          </cell>
          <cell r="D7147" t="str">
            <v>gl</v>
          </cell>
          <cell r="E7147">
            <v>1</v>
          </cell>
          <cell r="F7147">
            <v>770568.46393184399</v>
          </cell>
          <cell r="G7147">
            <v>770568.46393184399</v>
          </cell>
          <cell r="H7147">
            <v>44044</v>
          </cell>
          <cell r="I7147" t="str">
            <v>Ayuda de gremios</v>
          </cell>
        </row>
        <row r="7148">
          <cell r="B7148" t="str">
            <v>T2156</v>
          </cell>
          <cell r="C7148" t="str">
            <v>Retiro De Suelos De La Perforación De 192 Pilotes De 60 Cm X 9 Ml</v>
          </cell>
          <cell r="D7148" t="str">
            <v>gl</v>
          </cell>
          <cell r="E7148">
            <v>1</v>
          </cell>
          <cell r="F7148">
            <v>917572.0641435656</v>
          </cell>
          <cell r="G7148">
            <v>917572.0641435656</v>
          </cell>
          <cell r="H7148">
            <v>44044</v>
          </cell>
          <cell r="I7148" t="str">
            <v>Retirar suelo</v>
          </cell>
        </row>
        <row r="7149">
          <cell r="B7149" t="str">
            <v>I2301</v>
          </cell>
          <cell r="C7149" t="str">
            <v>Servicio De Camión Atmosférico (6 M3)</v>
          </cell>
          <cell r="D7149" t="str">
            <v>servicio</v>
          </cell>
          <cell r="E7149">
            <v>100</v>
          </cell>
          <cell r="F7149">
            <v>3000</v>
          </cell>
          <cell r="G7149">
            <v>300000</v>
          </cell>
          <cell r="H7149">
            <v>44054</v>
          </cell>
          <cell r="I7149">
            <v>489</v>
          </cell>
        </row>
        <row r="7151">
          <cell r="A7151" t="str">
            <v>T2160</v>
          </cell>
          <cell r="C7151" t="str">
            <v>5.7.7.2  Estructura De Contención Túnel Con Pilotes De Hormigón Armado</v>
          </cell>
          <cell r="D7151" t="str">
            <v>m3</v>
          </cell>
          <cell r="E7151">
            <v>489</v>
          </cell>
          <cell r="G7151">
            <v>34441.218506828656</v>
          </cell>
          <cell r="H7151">
            <v>44044</v>
          </cell>
          <cell r="I7151" t="str">
            <v>ITUZAINGÓ</v>
          </cell>
        </row>
        <row r="7152">
          <cell r="B7152" t="str">
            <v>T2159</v>
          </cell>
          <cell r="C7152" t="str">
            <v>5.7.7.2  Estructura De Contención Túnel Con Pilotes De Hormigón Armado</v>
          </cell>
          <cell r="D7152" t="str">
            <v>gl</v>
          </cell>
          <cell r="E7152">
            <v>2.0449897750511249E-3</v>
          </cell>
          <cell r="F7152">
            <v>16841755.849839211</v>
          </cell>
          <cell r="G7152">
            <v>34441.218506828656</v>
          </cell>
          <cell r="H7152">
            <v>44044</v>
          </cell>
          <cell r="I7152" t="str">
            <v>Es un trabajo de 192 pilotes de 60 cm x 9 ml de profundidad</v>
          </cell>
        </row>
        <row r="7154">
          <cell r="A7154" t="str">
            <v>T2161</v>
          </cell>
          <cell r="C7154" t="str">
            <v>Tabiques De Hormigón Esp 20 Cm, H30 Gunitado, Cuantía 60 Kg/M3 (90 M3 - 450 M2)</v>
          </cell>
          <cell r="D7154" t="str">
            <v>gl</v>
          </cell>
          <cell r="E7154">
            <v>23886.584037014138</v>
          </cell>
          <cell r="F7154" t="str">
            <v>$/m3</v>
          </cell>
          <cell r="G7154">
            <v>2149792.5633312725</v>
          </cell>
          <cell r="H7154">
            <v>44044</v>
          </cell>
          <cell r="I7154" t="str">
            <v>80 MODELO</v>
          </cell>
        </row>
        <row r="7155">
          <cell r="B7155" t="str">
            <v>I2303</v>
          </cell>
          <cell r="C7155" t="str">
            <v>H30 Gunitado</v>
          </cell>
          <cell r="D7155" t="str">
            <v>m3</v>
          </cell>
          <cell r="E7155">
            <v>108</v>
          </cell>
          <cell r="F7155">
            <v>7050</v>
          </cell>
          <cell r="G7155">
            <v>761400</v>
          </cell>
          <cell r="H7155">
            <v>44054</v>
          </cell>
          <cell r="I7155" t="str">
            <v>90 m3 x 1,2</v>
          </cell>
        </row>
        <row r="7156">
          <cell r="B7156" t="str">
            <v>I1318</v>
          </cell>
          <cell r="C7156" t="str">
            <v>Film Polietileno Nylon Negro De 2X50Mts Espesor 200 Micrones</v>
          </cell>
          <cell r="D7156" t="str">
            <v>u</v>
          </cell>
          <cell r="E7156">
            <v>5</v>
          </cell>
          <cell r="F7156">
            <v>1652.0661</v>
          </cell>
          <cell r="G7156">
            <v>8260.3305</v>
          </cell>
          <cell r="H7156">
            <v>44044</v>
          </cell>
        </row>
        <row r="7157">
          <cell r="B7157" t="str">
            <v>I2304</v>
          </cell>
          <cell r="C7157" t="str">
            <v>Movilizacion Y Desmovilización Equipo Gunitado</v>
          </cell>
          <cell r="D7157" t="str">
            <v>gl</v>
          </cell>
          <cell r="E7157">
            <v>1</v>
          </cell>
          <cell r="F7157">
            <v>31048</v>
          </cell>
          <cell r="G7157">
            <v>31048</v>
          </cell>
          <cell r="H7157">
            <v>44062</v>
          </cell>
        </row>
        <row r="7158">
          <cell r="B7158" t="str">
            <v>I2302</v>
          </cell>
          <cell r="C7158" t="str">
            <v>Servicio De Gunitado (Subcontrato) - De 60 A 150 M2/Día</v>
          </cell>
          <cell r="D7158" t="str">
            <v>m2</v>
          </cell>
          <cell r="E7158">
            <v>450</v>
          </cell>
          <cell r="F7158">
            <v>460</v>
          </cell>
          <cell r="G7158">
            <v>207000</v>
          </cell>
          <cell r="H7158">
            <v>44054</v>
          </cell>
          <cell r="I7158">
            <v>7</v>
          </cell>
        </row>
        <row r="7159">
          <cell r="B7159" t="str">
            <v>I1039</v>
          </cell>
          <cell r="C7159" t="str">
            <v>Acero  Adn420 Diam 8 Mm</v>
          </cell>
          <cell r="D7159" t="str">
            <v>ton</v>
          </cell>
          <cell r="E7159">
            <v>6.3000000000000007</v>
          </cell>
          <cell r="F7159">
            <v>78333.353600000002</v>
          </cell>
          <cell r="G7159">
            <v>493500.12768000009</v>
          </cell>
          <cell r="H7159">
            <v>44044</v>
          </cell>
          <cell r="I7159" t="str">
            <v>70 kg/m3 x 90 m3 = 6,3 tn</v>
          </cell>
        </row>
        <row r="7160">
          <cell r="B7160" t="str">
            <v>I2118</v>
          </cell>
          <cell r="C7160" t="str">
            <v>Separador Para Barras De Acero Diam 6,8, 10 Y 12 (1550 Un)</v>
          </cell>
          <cell r="D7160" t="str">
            <v>u</v>
          </cell>
          <cell r="E7160">
            <v>4500</v>
          </cell>
          <cell r="F7160">
            <v>2.3580999999999999</v>
          </cell>
          <cell r="G7160">
            <v>10611.449999999999</v>
          </cell>
          <cell r="H7160">
            <v>44044</v>
          </cell>
          <cell r="I7160" t="str">
            <v>10 unidades / m2</v>
          </cell>
        </row>
        <row r="7161">
          <cell r="B7161" t="str">
            <v>I1014</v>
          </cell>
          <cell r="C7161" t="str">
            <v>Alambre Negro Recocido N 16</v>
          </cell>
          <cell r="D7161" t="str">
            <v>kg</v>
          </cell>
          <cell r="E7161">
            <v>63.000000000000007</v>
          </cell>
          <cell r="F7161">
            <v>260.3306</v>
          </cell>
          <cell r="G7161">
            <v>16400.827800000003</v>
          </cell>
          <cell r="H7161">
            <v>44044</v>
          </cell>
          <cell r="I7161" t="str">
            <v>10 kg/ton</v>
          </cell>
        </row>
        <row r="7162">
          <cell r="B7162" t="str">
            <v>T2163</v>
          </cell>
          <cell r="C7162" t="str">
            <v>Preparación, Corte, Doblado Y Posicionado De Armaduras De Acero</v>
          </cell>
          <cell r="D7162" t="str">
            <v>tn</v>
          </cell>
          <cell r="E7162">
            <v>6.3</v>
          </cell>
          <cell r="F7162">
            <v>45150.495933506485</v>
          </cell>
          <cell r="G7162">
            <v>284448.12438109086</v>
          </cell>
          <cell r="H7162">
            <v>44044</v>
          </cell>
          <cell r="I7162">
            <v>3240</v>
          </cell>
        </row>
        <row r="7163">
          <cell r="B7163" t="str">
            <v>I1004</v>
          </cell>
          <cell r="C7163" t="str">
            <v>Oficial</v>
          </cell>
          <cell r="D7163" t="str">
            <v>hs</v>
          </cell>
          <cell r="E7163">
            <v>336</v>
          </cell>
          <cell r="F7163">
            <v>534.76377932467528</v>
          </cell>
          <cell r="G7163">
            <v>179680.62985309088</v>
          </cell>
          <cell r="H7163">
            <v>44044</v>
          </cell>
          <cell r="I7163">
            <v>6</v>
          </cell>
        </row>
        <row r="7164">
          <cell r="B7164" t="str">
            <v>I1005</v>
          </cell>
          <cell r="C7164" t="str">
            <v>Ayudante</v>
          </cell>
          <cell r="D7164" t="str">
            <v>hs</v>
          </cell>
          <cell r="E7164">
            <v>336</v>
          </cell>
          <cell r="F7164">
            <v>468.58057475324659</v>
          </cell>
          <cell r="G7164">
            <v>157443.07311709085</v>
          </cell>
          <cell r="H7164">
            <v>44044</v>
          </cell>
          <cell r="I7164">
            <v>6</v>
          </cell>
        </row>
        <row r="7166">
          <cell r="A7166" t="str">
            <v>T2163</v>
          </cell>
          <cell r="C7166" t="str">
            <v>Preparación, Corte, Doblado Y Posicionado De Armaduras De Acero</v>
          </cell>
          <cell r="D7166" t="str">
            <v>tn</v>
          </cell>
          <cell r="G7166">
            <v>45150.495933506485</v>
          </cell>
          <cell r="H7166">
            <v>44044</v>
          </cell>
          <cell r="I7166" t="str">
            <v>05 ESTRUCTURAS RESISTENTES</v>
          </cell>
        </row>
        <row r="7167">
          <cell r="B7167" t="str">
            <v>I1004</v>
          </cell>
          <cell r="C7167" t="str">
            <v>Oficial</v>
          </cell>
          <cell r="D7167" t="str">
            <v>hs</v>
          </cell>
          <cell r="E7167">
            <v>45</v>
          </cell>
          <cell r="F7167">
            <v>534.76377932467528</v>
          </cell>
          <cell r="G7167">
            <v>24064.370069610388</v>
          </cell>
          <cell r="H7167">
            <v>44044</v>
          </cell>
        </row>
        <row r="7168">
          <cell r="B7168" t="str">
            <v>I1005</v>
          </cell>
          <cell r="C7168" t="str">
            <v>Ayudante</v>
          </cell>
          <cell r="D7168" t="str">
            <v>hs</v>
          </cell>
          <cell r="E7168">
            <v>45</v>
          </cell>
          <cell r="F7168">
            <v>468.58057475324659</v>
          </cell>
          <cell r="G7168">
            <v>21086.125863896097</v>
          </cell>
          <cell r="H7168">
            <v>44044</v>
          </cell>
        </row>
        <row r="7170">
          <cell r="A7170" t="str">
            <v>T2164</v>
          </cell>
          <cell r="C7170" t="str">
            <v>Hormigón Gunitado</v>
          </cell>
          <cell r="D7170" t="str">
            <v>m3</v>
          </cell>
          <cell r="G7170">
            <v>23886.584037014138</v>
          </cell>
          <cell r="H7170">
            <v>44044</v>
          </cell>
          <cell r="I7170" t="str">
            <v>05 ESTRUCTURAS RESISTENTES</v>
          </cell>
        </row>
        <row r="7171">
          <cell r="B7171" t="str">
            <v>T2161</v>
          </cell>
          <cell r="C7171" t="str">
            <v>Tabiques De Hormigón Esp 20 Cm, H30 Gunitado, Cuantía 60 Kg/M3 (90 M3 - 450 M2)</v>
          </cell>
          <cell r="D7171" t="str">
            <v>gl</v>
          </cell>
          <cell r="E7171">
            <v>1.1111111111111112E-2</v>
          </cell>
          <cell r="F7171">
            <v>2149792.5633312725</v>
          </cell>
          <cell r="G7171">
            <v>23886.584037014138</v>
          </cell>
          <cell r="H7171">
            <v>44044</v>
          </cell>
          <cell r="I7171" t="str">
            <v>1 gl / 90 m3</v>
          </cell>
        </row>
        <row r="7173">
          <cell r="A7173" t="str">
            <v>T2165</v>
          </cell>
          <cell r="C7173" t="str">
            <v>Bancos Y Cestos (20 + 20)</v>
          </cell>
          <cell r="D7173" t="str">
            <v>gl</v>
          </cell>
          <cell r="E7173">
            <v>5</v>
          </cell>
          <cell r="G7173">
            <v>533026.33614658797</v>
          </cell>
          <cell r="H7173">
            <v>44044</v>
          </cell>
          <cell r="I7173" t="str">
            <v>ITUZAINGÓ</v>
          </cell>
        </row>
        <row r="7174">
          <cell r="B7174" t="str">
            <v>I1004</v>
          </cell>
          <cell r="C7174" t="str">
            <v>Oficial</v>
          </cell>
          <cell r="D7174" t="str">
            <v>hs</v>
          </cell>
          <cell r="E7174">
            <v>40</v>
          </cell>
          <cell r="F7174">
            <v>534.76377932467528</v>
          </cell>
          <cell r="G7174">
            <v>21390.551172987012</v>
          </cell>
          <cell r="H7174">
            <v>44044</v>
          </cell>
        </row>
        <row r="7175">
          <cell r="B7175" t="str">
            <v>I1005</v>
          </cell>
          <cell r="C7175" t="str">
            <v>Ayudante</v>
          </cell>
          <cell r="D7175" t="str">
            <v>hs</v>
          </cell>
          <cell r="E7175">
            <v>40</v>
          </cell>
          <cell r="F7175">
            <v>468.58057475324659</v>
          </cell>
          <cell r="G7175">
            <v>18743.222990129863</v>
          </cell>
          <cell r="H7175">
            <v>44044</v>
          </cell>
        </row>
        <row r="7176">
          <cell r="B7176" t="str">
            <v>I2305</v>
          </cell>
          <cell r="C7176" t="str">
            <v>Bancos</v>
          </cell>
          <cell r="D7176" t="str">
            <v>u</v>
          </cell>
          <cell r="E7176">
            <v>20</v>
          </cell>
          <cell r="F7176">
            <v>6611.5702479338843</v>
          </cell>
          <cell r="G7176">
            <v>132231.40495867768</v>
          </cell>
          <cell r="H7176">
            <v>44054</v>
          </cell>
        </row>
        <row r="7177">
          <cell r="B7177" t="str">
            <v>I2306</v>
          </cell>
          <cell r="C7177" t="str">
            <v>Cestos</v>
          </cell>
          <cell r="D7177" t="str">
            <v>u</v>
          </cell>
          <cell r="E7177">
            <v>20</v>
          </cell>
          <cell r="F7177">
            <v>18033.057851239671</v>
          </cell>
          <cell r="G7177">
            <v>360661.15702479344</v>
          </cell>
          <cell r="H7177">
            <v>44054</v>
          </cell>
        </row>
        <row r="7179">
          <cell r="A7179" t="str">
            <v>T2166</v>
          </cell>
          <cell r="C7179" t="str">
            <v>Instalación De Validadores A Proveer Por La Línea (Mo)</v>
          </cell>
          <cell r="D7179" t="str">
            <v>u</v>
          </cell>
          <cell r="G7179">
            <v>20066.887081558438</v>
          </cell>
          <cell r="H7179">
            <v>44044</v>
          </cell>
          <cell r="I7179" t="str">
            <v>ITUZAINGÓ</v>
          </cell>
        </row>
        <row r="7180">
          <cell r="B7180" t="str">
            <v>I1004</v>
          </cell>
          <cell r="C7180" t="str">
            <v>Oficial</v>
          </cell>
          <cell r="D7180" t="str">
            <v>hs</v>
          </cell>
          <cell r="E7180">
            <v>20</v>
          </cell>
          <cell r="F7180">
            <v>534.76377932467528</v>
          </cell>
          <cell r="G7180">
            <v>10695.275586493506</v>
          </cell>
          <cell r="H7180">
            <v>44044</v>
          </cell>
        </row>
        <row r="7181">
          <cell r="B7181" t="str">
            <v>I1005</v>
          </cell>
          <cell r="C7181" t="str">
            <v>Ayudante</v>
          </cell>
          <cell r="D7181" t="str">
            <v>hs</v>
          </cell>
          <cell r="E7181">
            <v>20</v>
          </cell>
          <cell r="F7181">
            <v>468.58057475324659</v>
          </cell>
          <cell r="G7181">
            <v>9371.6114950649317</v>
          </cell>
          <cell r="H7181">
            <v>44044</v>
          </cell>
        </row>
        <row r="7183">
          <cell r="A7183" t="str">
            <v>T2167</v>
          </cell>
          <cell r="C7183" t="str">
            <v>Farola Led Exterior</v>
          </cell>
          <cell r="D7183" t="str">
            <v>u</v>
          </cell>
          <cell r="G7183">
            <v>15740.650161766232</v>
          </cell>
          <cell r="H7183">
            <v>44044</v>
          </cell>
          <cell r="I7183" t="str">
            <v>ITUZAINGÓ</v>
          </cell>
        </row>
        <row r="7184">
          <cell r="B7184" t="str">
            <v>I1004</v>
          </cell>
          <cell r="C7184" t="str">
            <v>Oficial</v>
          </cell>
          <cell r="D7184" t="str">
            <v>hs</v>
          </cell>
          <cell r="E7184">
            <v>4</v>
          </cell>
          <cell r="F7184">
            <v>534.76377932467528</v>
          </cell>
          <cell r="G7184">
            <v>2139.0551172987011</v>
          </cell>
          <cell r="H7184">
            <v>44044</v>
          </cell>
        </row>
        <row r="7185">
          <cell r="B7185" t="str">
            <v>I1005</v>
          </cell>
          <cell r="C7185" t="str">
            <v>Ayudante</v>
          </cell>
          <cell r="D7185" t="str">
            <v>hs</v>
          </cell>
          <cell r="E7185">
            <v>4</v>
          </cell>
          <cell r="F7185">
            <v>468.58057475324659</v>
          </cell>
          <cell r="G7185">
            <v>1874.3222990129864</v>
          </cell>
          <cell r="H7185">
            <v>44044</v>
          </cell>
        </row>
        <row r="7186">
          <cell r="B7186" t="str">
            <v>I2307</v>
          </cell>
          <cell r="C7186" t="str">
            <v>Farola Led Exterior</v>
          </cell>
          <cell r="D7186" t="str">
            <v>u</v>
          </cell>
          <cell r="E7186">
            <v>1</v>
          </cell>
          <cell r="F7186">
            <v>3545.4545454545455</v>
          </cell>
          <cell r="G7186">
            <v>3545.4545454545455</v>
          </cell>
          <cell r="H7186">
            <v>44054</v>
          </cell>
        </row>
        <row r="7187">
          <cell r="B7187" t="str">
            <v>I1728</v>
          </cell>
          <cell r="C7187" t="str">
            <v>Columna Doble Brazo 5,5M Altura Libre</v>
          </cell>
          <cell r="D7187" t="str">
            <v>u</v>
          </cell>
          <cell r="E7187">
            <v>1</v>
          </cell>
          <cell r="F7187">
            <v>8181.8181999999997</v>
          </cell>
          <cell r="G7187">
            <v>8181.8181999999997</v>
          </cell>
          <cell r="H7187">
            <v>44044</v>
          </cell>
        </row>
        <row r="7189">
          <cell r="A7189" t="str">
            <v>T2168</v>
          </cell>
          <cell r="C7189" t="str">
            <v>Adecuación</v>
          </cell>
          <cell r="D7189" t="str">
            <v>gl</v>
          </cell>
          <cell r="G7189">
            <v>119167.19018960284</v>
          </cell>
          <cell r="H7189">
            <v>43992.452708333331</v>
          </cell>
          <cell r="I7189" t="str">
            <v>ITUZAINGÓ</v>
          </cell>
        </row>
        <row r="7190">
          <cell r="B7190" t="str">
            <v>T1778</v>
          </cell>
          <cell r="C7190" t="str">
            <v xml:space="preserve">Camaras De Inspección Y Desague Con Reja De 0,60 X 0,60 </v>
          </cell>
          <cell r="D7190" t="str">
            <v>u</v>
          </cell>
          <cell r="E7190">
            <v>4</v>
          </cell>
          <cell r="F7190">
            <v>15757.060591566948</v>
          </cell>
          <cell r="G7190">
            <v>63028.24236626779</v>
          </cell>
          <cell r="H7190">
            <v>43992.452708333331</v>
          </cell>
        </row>
        <row r="7191">
          <cell r="B7191" t="str">
            <v>T1167</v>
          </cell>
          <cell r="C7191" t="str">
            <v>Caño De Pvc 110 Mm Esp. 3,2Mm, (Con Excavación Y Relleno)</v>
          </cell>
          <cell r="D7191" t="str">
            <v>ml</v>
          </cell>
          <cell r="E7191">
            <v>20</v>
          </cell>
          <cell r="F7191">
            <v>2806.9473911667524</v>
          </cell>
          <cell r="G7191">
            <v>56138.947823335046</v>
          </cell>
          <cell r="H7191">
            <v>44044</v>
          </cell>
        </row>
        <row r="7193">
          <cell r="A7193" t="str">
            <v>T2169</v>
          </cell>
          <cell r="C7193" t="str">
            <v>Altavoces Exteriores</v>
          </cell>
          <cell r="D7193" t="str">
            <v>u</v>
          </cell>
          <cell r="G7193">
            <v>18171.92909248831</v>
          </cell>
          <cell r="H7193">
            <v>44044</v>
          </cell>
          <cell r="I7193" t="str">
            <v>ITUZAINGÓ</v>
          </cell>
        </row>
        <row r="7194">
          <cell r="B7194" t="str">
            <v>I1936</v>
          </cell>
          <cell r="C7194" t="str">
            <v>Oficial Electricista</v>
          </cell>
          <cell r="D7194" t="str">
            <v>hs</v>
          </cell>
          <cell r="E7194">
            <v>2</v>
          </cell>
          <cell r="F7194">
            <v>792.42979906493497</v>
          </cell>
          <cell r="G7194">
            <v>1584.8595981298699</v>
          </cell>
          <cell r="H7194">
            <v>44044</v>
          </cell>
        </row>
        <row r="7195">
          <cell r="B7195" t="str">
            <v>I1937</v>
          </cell>
          <cell r="C7195" t="str">
            <v>Ayudante Electricista</v>
          </cell>
          <cell r="D7195" t="str">
            <v>hs</v>
          </cell>
          <cell r="E7195">
            <v>2</v>
          </cell>
          <cell r="F7195">
            <v>609.15474717922052</v>
          </cell>
          <cell r="G7195">
            <v>1218.309494358441</v>
          </cell>
          <cell r="H7195">
            <v>44044</v>
          </cell>
        </row>
        <row r="7196">
          <cell r="B7196" t="str">
            <v>I2309</v>
          </cell>
          <cell r="C7196" t="str">
            <v>Altavoces Exteriores</v>
          </cell>
          <cell r="D7196" t="str">
            <v>u</v>
          </cell>
          <cell r="E7196">
            <v>1</v>
          </cell>
          <cell r="F7196">
            <v>15368.76</v>
          </cell>
          <cell r="G7196">
            <v>15368.76</v>
          </cell>
          <cell r="H7196">
            <v>44054</v>
          </cell>
          <cell r="I7196" t="str">
            <v>validar precio</v>
          </cell>
        </row>
        <row r="7198">
          <cell r="A7198" t="str">
            <v>T2170</v>
          </cell>
          <cell r="C7198" t="str">
            <v>Reja Jaula Para Tanque (50 M2)</v>
          </cell>
          <cell r="D7198" t="str">
            <v>gl</v>
          </cell>
          <cell r="G7198">
            <v>281996.09446539852</v>
          </cell>
          <cell r="H7198">
            <v>42948</v>
          </cell>
          <cell r="I7198" t="str">
            <v>ITUZAINGÓ</v>
          </cell>
        </row>
        <row r="7199">
          <cell r="B7199" t="str">
            <v>I1004</v>
          </cell>
          <cell r="C7199" t="str">
            <v>Oficial</v>
          </cell>
          <cell r="D7199" t="str">
            <v>hs</v>
          </cell>
          <cell r="E7199">
            <v>40</v>
          </cell>
          <cell r="F7199">
            <v>534.76377932467528</v>
          </cell>
          <cell r="G7199">
            <v>21390.551172987012</v>
          </cell>
          <cell r="H7199">
            <v>44044</v>
          </cell>
        </row>
        <row r="7200">
          <cell r="B7200" t="str">
            <v>I1005</v>
          </cell>
          <cell r="C7200" t="str">
            <v>Ayudante</v>
          </cell>
          <cell r="D7200" t="str">
            <v>hs</v>
          </cell>
          <cell r="E7200">
            <v>40</v>
          </cell>
          <cell r="F7200">
            <v>468.58057475324659</v>
          </cell>
          <cell r="G7200">
            <v>18743.222990129863</v>
          </cell>
          <cell r="H7200">
            <v>44044</v>
          </cell>
        </row>
        <row r="7201">
          <cell r="B7201" t="str">
            <v>I1206</v>
          </cell>
          <cell r="C7201" t="str">
            <v>Perfil L 2 X 1/8 (2,52 Kg/Ml)</v>
          </cell>
          <cell r="D7201" t="str">
            <v>kg</v>
          </cell>
          <cell r="E7201">
            <v>500</v>
          </cell>
          <cell r="F7201">
            <v>27.62</v>
          </cell>
          <cell r="G7201">
            <v>13810</v>
          </cell>
          <cell r="H7201">
            <v>42948</v>
          </cell>
          <cell r="I7201" t="str">
            <v>confirmar peso</v>
          </cell>
        </row>
        <row r="7202">
          <cell r="B7202" t="str">
            <v>I1577</v>
          </cell>
          <cell r="C7202" t="str">
            <v>Hierro Procesado En Taller Y Galvanizado, Sin Colocar</v>
          </cell>
          <cell r="D7202" t="str">
            <v>kg</v>
          </cell>
          <cell r="E7202">
            <v>500</v>
          </cell>
          <cell r="F7202">
            <v>434.67200000000003</v>
          </cell>
          <cell r="G7202">
            <v>217336</v>
          </cell>
          <cell r="H7202">
            <v>43958.588807870372</v>
          </cell>
        </row>
        <row r="7203">
          <cell r="B7203" t="str">
            <v>I2063</v>
          </cell>
          <cell r="C7203" t="str">
            <v>Flete Ida Y Vuelta Elevador Tijera 18 Mts</v>
          </cell>
          <cell r="D7203" t="str">
            <v>u</v>
          </cell>
          <cell r="E7203">
            <v>1</v>
          </cell>
          <cell r="F7203">
            <v>10716.320302281645</v>
          </cell>
          <cell r="G7203">
            <v>10716.320302281645</v>
          </cell>
          <cell r="H7203">
            <v>44062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USER</v>
          </cell>
          <cell r="B1" t="str">
            <v>PASSWORD</v>
          </cell>
        </row>
        <row r="2">
          <cell r="A2" t="str">
            <v>MARCE</v>
          </cell>
          <cell r="B2">
            <v>16130177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>
        <row r="8">
          <cell r="A8" t="str">
            <v>ID TAREA</v>
          </cell>
          <cell r="B8" t="str">
            <v>ID ANA</v>
          </cell>
          <cell r="C8" t="str">
            <v>RUBRO</v>
          </cell>
          <cell r="D8" t="str">
            <v>TAREA</v>
          </cell>
          <cell r="E8" t="str">
            <v>UNIDAD</v>
          </cell>
          <cell r="F8" t="str">
            <v>CANT</v>
          </cell>
          <cell r="G8" t="str">
            <v>C. UNITARIO</v>
          </cell>
          <cell r="H8" t="str">
            <v>COSTO PARCIAL</v>
          </cell>
          <cell r="I8" t="str">
            <v>COSTO TOTAL</v>
          </cell>
          <cell r="J8" t="str">
            <v>FECHA</v>
          </cell>
          <cell r="K8" t="str">
            <v>DESCRIPCION PARA EL PRESUPUESTO</v>
          </cell>
          <cell r="L8" t="str">
            <v>RES</v>
          </cell>
          <cell r="M8" t="str">
            <v>CÓMPUTOS</v>
          </cell>
          <cell r="N8" t="str">
            <v>TOTAL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2">
          <cell r="A2" t="str">
            <v>01_MATERIALES</v>
          </cell>
        </row>
        <row r="3">
          <cell r="A3" t="str">
            <v>02_MANO_DE_OBRA</v>
          </cell>
        </row>
        <row r="4">
          <cell r="A4" t="str">
            <v>03_EQUIPOS</v>
          </cell>
        </row>
        <row r="5">
          <cell r="A5" t="str">
            <v>04_SUBCONTRATOS</v>
          </cell>
        </row>
      </sheetData>
      <sheetData sheetId="33" refreshError="1"/>
      <sheetData sheetId="34" refreshError="1"/>
      <sheetData sheetId="35" refreshError="1"/>
      <sheetData sheetId="36" refreshError="1">
        <row r="2">
          <cell r="A2" t="str">
            <v>00 ADICIONAL ADIF</v>
          </cell>
        </row>
        <row r="3">
          <cell r="A3" t="str">
            <v>00 ADICIONAL LP 22-18</v>
          </cell>
        </row>
        <row r="4">
          <cell r="A4" t="str">
            <v>01 DEMOLICIONES</v>
          </cell>
        </row>
        <row r="5">
          <cell r="A5" t="str">
            <v>02 TRABAJOS PRELIMINARES</v>
          </cell>
        </row>
        <row r="6">
          <cell r="A6" t="str">
            <v>03 MOVIMIENTO DE SUELOS</v>
          </cell>
        </row>
        <row r="7">
          <cell r="A7" t="str">
            <v>04 FUNDACIONES</v>
          </cell>
        </row>
        <row r="8">
          <cell r="A8" t="str">
            <v>05 ESTRUCTURAS RESISTENTES</v>
          </cell>
        </row>
        <row r="9">
          <cell r="A9" t="str">
            <v>06 MAMPOSTERÍA, Y OTROS CERRAMIENTOS</v>
          </cell>
        </row>
        <row r="10">
          <cell r="A10" t="str">
            <v>07 AISLACIONES</v>
          </cell>
        </row>
        <row r="11">
          <cell r="A11" t="str">
            <v>08 REVOQUES</v>
          </cell>
        </row>
        <row r="12">
          <cell r="A12" t="str">
            <v>09 CONTRAPISOS</v>
          </cell>
        </row>
        <row r="13">
          <cell r="A13" t="str">
            <v>10 CARPETAS</v>
          </cell>
        </row>
        <row r="14">
          <cell r="A14" t="str">
            <v>11 PISOS</v>
          </cell>
        </row>
        <row r="15">
          <cell r="A15" t="str">
            <v>12 ZOCALOS</v>
          </cell>
        </row>
        <row r="16">
          <cell r="A16" t="str">
            <v>13 CIELORRASOS</v>
          </cell>
        </row>
        <row r="17">
          <cell r="A17" t="str">
            <v>14 REVESTIMIENTOS</v>
          </cell>
        </row>
        <row r="18">
          <cell r="A18" t="str">
            <v>15 YESERIA</v>
          </cell>
        </row>
        <row r="19">
          <cell r="A19" t="str">
            <v>16 CUBIERTAS</v>
          </cell>
        </row>
        <row r="20">
          <cell r="A20" t="str">
            <v>17 CARPINTERÍA METÁLICA Y DE PVC</v>
          </cell>
        </row>
        <row r="21">
          <cell r="A21" t="str">
            <v>17.1 CARPINTERIA DE ALUMINIO</v>
          </cell>
        </row>
        <row r="22">
          <cell r="A22" t="str">
            <v>17.2 CARPINTERIA DE ACERO INOXIDABLE</v>
          </cell>
        </row>
        <row r="23">
          <cell r="A23" t="str">
            <v>18 CARPINTERÍA DE MADERA</v>
          </cell>
        </row>
        <row r="24">
          <cell r="A24" t="str">
            <v>19 HERRERÍA</v>
          </cell>
        </row>
        <row r="25">
          <cell r="A25" t="str">
            <v xml:space="preserve">20 CORTINAS DE ENROLLAR </v>
          </cell>
        </row>
        <row r="26">
          <cell r="A26" t="str">
            <v>21 HERRAJES Y CERRAJERÍA</v>
          </cell>
        </row>
        <row r="27">
          <cell r="A27" t="str">
            <v>22 CONDUCTOS Y VENTILACIONES</v>
          </cell>
        </row>
        <row r="28">
          <cell r="A28" t="str">
            <v>23 INSTALACIÓN SANITARIA</v>
          </cell>
        </row>
        <row r="29">
          <cell r="A29" t="str">
            <v>23.1 AGUA FRIA Y CALIENTE</v>
          </cell>
        </row>
        <row r="30">
          <cell r="A30" t="str">
            <v>23.2 DESAGUES CLOACALES</v>
          </cell>
        </row>
        <row r="31">
          <cell r="A31" t="str">
            <v>23.3 DESAGUES PLUVIALES</v>
          </cell>
        </row>
        <row r="32">
          <cell r="A32" t="str">
            <v>23.4 ARTEFACTOS SANITARIOS</v>
          </cell>
        </row>
        <row r="33">
          <cell r="A33" t="str">
            <v>23.5 GRIFERIAS</v>
          </cell>
        </row>
        <row r="34">
          <cell r="A34" t="str">
            <v>24 INSTALACIÓN CONTRA INCENDIO</v>
          </cell>
        </row>
        <row r="35">
          <cell r="A35" t="str">
            <v>25 INSTALACIÓN DE GAS</v>
          </cell>
        </row>
        <row r="36">
          <cell r="A36" t="str">
            <v>26 INSTALACIÓN ELÉCTRICA</v>
          </cell>
        </row>
        <row r="37">
          <cell r="A37" t="str">
            <v>27 INSTALACIÓN DE ELECTROMECANICAS</v>
          </cell>
        </row>
        <row r="38">
          <cell r="A38" t="str">
            <v>28 CALEFACCIÓN</v>
          </cell>
        </row>
        <row r="39">
          <cell r="A39" t="str">
            <v>29 AIRE ACONDICIONADO</v>
          </cell>
        </row>
        <row r="40">
          <cell r="A40" t="str">
            <v>30 EQUIPAMIENTO</v>
          </cell>
        </row>
        <row r="41">
          <cell r="A41" t="str">
            <v>31 AMOBLAMIENTO</v>
          </cell>
        </row>
        <row r="42">
          <cell r="A42" t="str">
            <v>32 TERMINACIONES ESPECIALES</v>
          </cell>
        </row>
        <row r="43">
          <cell r="A43" t="str">
            <v>33 VIDRIOS, CRISTALES, ESPEJOS</v>
          </cell>
        </row>
        <row r="44">
          <cell r="A44" t="str">
            <v>34 PINTURA</v>
          </cell>
        </row>
        <row r="45">
          <cell r="A45" t="str">
            <v>35 OBRAS EXTERIORES</v>
          </cell>
        </row>
        <row r="46">
          <cell r="A46" t="str">
            <v>36 SISTEMAS DE COMUNICACIONES</v>
          </cell>
        </row>
        <row r="47">
          <cell r="A47" t="str">
            <v>37 SISTEMAS ELECTRÓNICOS Y DE SEGURIDAD</v>
          </cell>
        </row>
        <row r="48">
          <cell r="A48" t="str">
            <v>38 DOCUMENTOS CONFORME A OBRA</v>
          </cell>
        </row>
        <row r="49">
          <cell r="A49" t="str">
            <v>39 AYUDAS PARA LA CONSTRUCCION</v>
          </cell>
        </row>
        <row r="50">
          <cell r="A50" t="str">
            <v>40 PAVIMENTOS</v>
          </cell>
        </row>
        <row r="51">
          <cell r="A51" t="str">
            <v>41 RED DE AGUA</v>
          </cell>
        </row>
        <row r="52">
          <cell r="A52" t="str">
            <v>42 RED CLOACAL</v>
          </cell>
        </row>
        <row r="53">
          <cell r="A53" t="str">
            <v>43 RED DE GAS</v>
          </cell>
        </row>
        <row r="54">
          <cell r="A54" t="str">
            <v>44 RED ELECTRICA</v>
          </cell>
        </row>
        <row r="55">
          <cell r="A55" t="str">
            <v>45 MARMOLERÍA</v>
          </cell>
        </row>
        <row r="56">
          <cell r="A56" t="str">
            <v>46 MESADAS</v>
          </cell>
        </row>
        <row r="57">
          <cell r="A57" t="str">
            <v>47 MUEBLES</v>
          </cell>
        </row>
        <row r="58">
          <cell r="A58" t="str">
            <v>49 ESPACIOS VERDES</v>
          </cell>
        </row>
        <row r="59">
          <cell r="A59" t="str">
            <v>50 TERMINACIONES INTERIORES</v>
          </cell>
        </row>
        <row r="60">
          <cell r="A60" t="str">
            <v>51 COSTOS INDIRECTOS</v>
          </cell>
        </row>
        <row r="61">
          <cell r="A61" t="str">
            <v>80 MODELO</v>
          </cell>
        </row>
        <row r="62">
          <cell r="A62" t="str">
            <v>81 MODELO POR M2</v>
          </cell>
        </row>
        <row r="63">
          <cell r="A63" t="str">
            <v>83 CUALQUIERA</v>
          </cell>
        </row>
        <row r="64">
          <cell r="A64" t="str">
            <v>90 AUXILIARES</v>
          </cell>
        </row>
        <row r="65">
          <cell r="A65" t="str">
            <v>91 MEZCLAS</v>
          </cell>
        </row>
        <row r="66">
          <cell r="A66" t="str">
            <v>92 HORMIGONES</v>
          </cell>
        </row>
        <row r="67">
          <cell r="A67" t="str">
            <v>93 AISLACIONES Y MEMBRANAS</v>
          </cell>
        </row>
        <row r="68">
          <cell r="A68" t="str">
            <v>94 SELLADORES Y JUNTAS</v>
          </cell>
        </row>
        <row r="69">
          <cell r="A69" t="str">
            <v>95 COSTO OPERATIVO EQUIPOS</v>
          </cell>
        </row>
        <row r="70">
          <cell r="A70" t="str">
            <v>96 ANDENES PROVISORIOS</v>
          </cell>
        </row>
        <row r="71">
          <cell r="A71" t="str">
            <v>97 AYUDA DE GREMIOS</v>
          </cell>
        </row>
        <row r="72">
          <cell r="A72" t="str">
            <v>ADICIONAL MORENO</v>
          </cell>
        </row>
        <row r="73">
          <cell r="A73" t="str">
            <v>BPE</v>
          </cell>
        </row>
        <row r="74">
          <cell r="A74" t="str">
            <v>CHANDIAS</v>
          </cell>
        </row>
        <row r="75">
          <cell r="A75" t="str">
            <v>DURLOCK</v>
          </cell>
        </row>
        <row r="76">
          <cell r="A76" t="str">
            <v>EQUIPAMIENTO</v>
          </cell>
        </row>
        <row r="77">
          <cell r="A77" t="str">
            <v>GASTOS GENERALES</v>
          </cell>
        </row>
        <row r="78">
          <cell r="A78" t="str">
            <v>ITUZAINGÓ</v>
          </cell>
        </row>
        <row r="79">
          <cell r="A79" t="str">
            <v>JLS</v>
          </cell>
        </row>
        <row r="80">
          <cell r="A80" t="str">
            <v>LA PLATA</v>
          </cell>
        </row>
        <row r="81">
          <cell r="A81" t="str">
            <v>MESADAS</v>
          </cell>
        </row>
        <row r="82">
          <cell r="A82" t="str">
            <v>NUEVO</v>
          </cell>
        </row>
        <row r="83">
          <cell r="A83" t="str">
            <v>SEÑALÉTICA</v>
          </cell>
        </row>
      </sheetData>
      <sheetData sheetId="37" refreshError="1"/>
      <sheetData sheetId="38" refreshError="1">
        <row r="1">
          <cell r="A1" t="str">
            <v xml:space="preserve">Rendimientos de la mano de obra </v>
          </cell>
          <cell r="D1">
            <v>210.02</v>
          </cell>
          <cell r="E1">
            <v>178.96</v>
          </cell>
          <cell r="F1">
            <v>151.47999999999999</v>
          </cell>
        </row>
        <row r="2">
          <cell r="B2" t="str">
            <v>Basado en costos de revista VIVIENDA, se estimaron las horas</v>
          </cell>
        </row>
        <row r="3">
          <cell r="A3" t="str">
            <v>Col 1</v>
          </cell>
          <cell r="B3" t="str">
            <v>Col 2</v>
          </cell>
          <cell r="C3" t="str">
            <v>Col 3</v>
          </cell>
          <cell r="D3" t="str">
            <v>Col 4</v>
          </cell>
          <cell r="E3" t="str">
            <v>Col 5</v>
          </cell>
          <cell r="F3" t="str">
            <v>Col 6</v>
          </cell>
          <cell r="G3" t="str">
            <v>Col 7</v>
          </cell>
          <cell r="K3" t="str">
            <v>Col 8</v>
          </cell>
          <cell r="L3" t="str">
            <v>Col 9</v>
          </cell>
          <cell r="M3" t="str">
            <v>Col 10</v>
          </cell>
        </row>
        <row r="5">
          <cell r="A5" t="str">
            <v>Id</v>
          </cell>
          <cell r="B5" t="str">
            <v>Tarea</v>
          </cell>
          <cell r="C5" t="str">
            <v>Unidad</v>
          </cell>
          <cell r="D5" t="str">
            <v>OFICIAL ESPECIALIZADO</v>
          </cell>
          <cell r="E5" t="str">
            <v>OFICIAL</v>
          </cell>
          <cell r="F5" t="str">
            <v>AYUDANTE</v>
          </cell>
          <cell r="G5" t="str">
            <v>Suma Hs</v>
          </cell>
          <cell r="H5" t="str">
            <v>Oficial esp</v>
          </cell>
          <cell r="I5" t="str">
            <v>Oficial</v>
          </cell>
          <cell r="J5" t="str">
            <v>Ayudante</v>
          </cell>
          <cell r="K5" t="str">
            <v>Costo MO</v>
          </cell>
          <cell r="L5" t="str">
            <v>Costo / Vivienda</v>
          </cell>
          <cell r="M5" t="str">
            <v>Vivienda Julio-2018</v>
          </cell>
        </row>
        <row r="6">
          <cell r="D6" t="str">
            <v>HS/UN</v>
          </cell>
          <cell r="E6" t="str">
            <v>HS/UN</v>
          </cell>
          <cell r="F6" t="str">
            <v>HS/UN</v>
          </cell>
          <cell r="G6" t="str">
            <v>HS/UN</v>
          </cell>
          <cell r="H6" t="str">
            <v>$/UN</v>
          </cell>
          <cell r="I6" t="str">
            <v>$/UN</v>
          </cell>
          <cell r="J6" t="str">
            <v>$/UN</v>
          </cell>
          <cell r="K6" t="str">
            <v>$</v>
          </cell>
        </row>
        <row r="7">
          <cell r="B7" t="str">
            <v>MOVIMIENTO DE SUELOS</v>
          </cell>
        </row>
        <row r="8">
          <cell r="A8" t="str">
            <v>R0001</v>
          </cell>
          <cell r="B8" t="str">
            <v>Excavación manual de zanjas, relleno y desparramo</v>
          </cell>
          <cell r="C8" t="str">
            <v>M3</v>
          </cell>
          <cell r="F8">
            <v>6</v>
          </cell>
          <cell r="G8">
            <v>6</v>
          </cell>
          <cell r="H8">
            <v>0</v>
          </cell>
          <cell r="I8">
            <v>0</v>
          </cell>
          <cell r="J8">
            <v>908.87999999999988</v>
          </cell>
          <cell r="K8">
            <v>908.87999999999988</v>
          </cell>
          <cell r="L8">
            <v>1.1262453531598511</v>
          </cell>
          <cell r="M8">
            <v>807</v>
          </cell>
        </row>
        <row r="9">
          <cell r="A9" t="str">
            <v>R0002</v>
          </cell>
          <cell r="B9" t="str">
            <v>Excavación de sótanos a pico y pala</v>
          </cell>
          <cell r="C9" t="str">
            <v>M3</v>
          </cell>
          <cell r="F9">
            <v>17</v>
          </cell>
          <cell r="G9">
            <v>17</v>
          </cell>
          <cell r="H9">
            <v>0</v>
          </cell>
          <cell r="I9">
            <v>0</v>
          </cell>
          <cell r="J9">
            <v>2575.16</v>
          </cell>
          <cell r="K9">
            <v>2575.16</v>
          </cell>
          <cell r="L9">
            <v>1.0920949957591177</v>
          </cell>
          <cell r="M9">
            <v>2358</v>
          </cell>
        </row>
        <row r="10">
          <cell r="A10" t="str">
            <v>R0003</v>
          </cell>
        </row>
        <row r="11">
          <cell r="A11" t="str">
            <v>R0004</v>
          </cell>
          <cell r="B11" t="str">
            <v>ESTRUCTURAS</v>
          </cell>
        </row>
        <row r="12">
          <cell r="A12" t="str">
            <v>R0005</v>
          </cell>
          <cell r="B12" t="str">
            <v>Plateas</v>
          </cell>
          <cell r="C12" t="str">
            <v>M3</v>
          </cell>
          <cell r="D12">
            <v>4.5</v>
          </cell>
          <cell r="E12">
            <v>9</v>
          </cell>
          <cell r="F12">
            <v>9</v>
          </cell>
          <cell r="G12">
            <v>22.5</v>
          </cell>
          <cell r="H12">
            <v>945.09</v>
          </cell>
          <cell r="I12">
            <v>1610.64</v>
          </cell>
          <cell r="J12">
            <v>1363.32</v>
          </cell>
          <cell r="K12">
            <v>3919.05</v>
          </cell>
          <cell r="L12">
            <v>1.1033361486486486</v>
          </cell>
          <cell r="M12">
            <v>3552</v>
          </cell>
        </row>
        <row r="13">
          <cell r="A13" t="str">
            <v>R0006</v>
          </cell>
          <cell r="B13" t="str">
            <v>Bases</v>
          </cell>
          <cell r="C13" t="str">
            <v>M3</v>
          </cell>
          <cell r="D13">
            <v>3.5</v>
          </cell>
          <cell r="E13">
            <v>7</v>
          </cell>
          <cell r="F13">
            <v>7</v>
          </cell>
          <cell r="G13">
            <v>17.5</v>
          </cell>
          <cell r="H13">
            <v>735.07</v>
          </cell>
          <cell r="I13">
            <v>1252.72</v>
          </cell>
          <cell r="J13">
            <v>1060.3599999999999</v>
          </cell>
          <cell r="K13">
            <v>3048.1499999999996</v>
          </cell>
          <cell r="L13">
            <v>1.1384313725490194</v>
          </cell>
          <cell r="M13">
            <v>2677.5</v>
          </cell>
        </row>
        <row r="14">
          <cell r="A14" t="str">
            <v>R0007</v>
          </cell>
          <cell r="B14" t="str">
            <v>Vigas de fundación</v>
          </cell>
          <cell r="C14" t="str">
            <v>M3</v>
          </cell>
          <cell r="D14">
            <v>9</v>
          </cell>
          <cell r="E14">
            <v>18</v>
          </cell>
          <cell r="F14">
            <v>18</v>
          </cell>
          <cell r="G14">
            <v>45</v>
          </cell>
          <cell r="H14">
            <v>1890.18</v>
          </cell>
          <cell r="I14">
            <v>3221.28</v>
          </cell>
          <cell r="J14">
            <v>2726.64</v>
          </cell>
          <cell r="K14">
            <v>7838.1</v>
          </cell>
          <cell r="L14">
            <v>1.0748902907295668</v>
          </cell>
          <cell r="M14">
            <v>7292</v>
          </cell>
        </row>
        <row r="15">
          <cell r="A15" t="str">
            <v>R0008</v>
          </cell>
          <cell r="B15" t="str">
            <v>Columnas</v>
          </cell>
          <cell r="C15" t="str">
            <v>M3</v>
          </cell>
          <cell r="D15">
            <v>6.25</v>
          </cell>
          <cell r="E15">
            <v>12.5</v>
          </cell>
          <cell r="F15">
            <v>12.5</v>
          </cell>
          <cell r="G15">
            <v>31.25</v>
          </cell>
          <cell r="H15">
            <v>1312.625</v>
          </cell>
          <cell r="I15">
            <v>2237</v>
          </cell>
          <cell r="J15">
            <v>1893.4999999999998</v>
          </cell>
          <cell r="K15">
            <v>5443.125</v>
          </cell>
          <cell r="L15">
            <v>1.1054274979691308</v>
          </cell>
          <cell r="M15">
            <v>4924</v>
          </cell>
        </row>
        <row r="16">
          <cell r="A16" t="str">
            <v>R0009</v>
          </cell>
          <cell r="B16" t="str">
            <v>Tabiques</v>
          </cell>
          <cell r="C16" t="str">
            <v>M3</v>
          </cell>
          <cell r="D16">
            <v>11</v>
          </cell>
          <cell r="E16">
            <v>22</v>
          </cell>
          <cell r="F16">
            <v>22</v>
          </cell>
          <cell r="G16">
            <v>55</v>
          </cell>
          <cell r="H16">
            <v>2310.2200000000003</v>
          </cell>
          <cell r="I16">
            <v>3937.1200000000003</v>
          </cell>
          <cell r="J16">
            <v>3332.56</v>
          </cell>
          <cell r="K16">
            <v>9579.9</v>
          </cell>
          <cell r="L16">
            <v>1.0938456268554464</v>
          </cell>
          <cell r="M16">
            <v>8758</v>
          </cell>
        </row>
        <row r="17">
          <cell r="A17" t="str">
            <v>R0010</v>
          </cell>
          <cell r="B17" t="str">
            <v>Vigas</v>
          </cell>
          <cell r="C17" t="str">
            <v>M3</v>
          </cell>
          <cell r="D17">
            <v>10.5</v>
          </cell>
          <cell r="E17">
            <v>21</v>
          </cell>
          <cell r="F17">
            <v>21</v>
          </cell>
          <cell r="G17">
            <v>52.5</v>
          </cell>
          <cell r="H17">
            <v>2205.21</v>
          </cell>
          <cell r="I17">
            <v>3758.1600000000003</v>
          </cell>
          <cell r="J17">
            <v>3181.08</v>
          </cell>
          <cell r="K17">
            <v>9144.4500000000007</v>
          </cell>
          <cell r="L17">
            <v>1.1188608833965497</v>
          </cell>
          <cell r="M17">
            <v>8173</v>
          </cell>
        </row>
        <row r="18">
          <cell r="A18" t="str">
            <v>R0011</v>
          </cell>
          <cell r="B18" t="str">
            <v>Losas</v>
          </cell>
          <cell r="C18" t="str">
            <v>M3</v>
          </cell>
          <cell r="D18">
            <v>7.5</v>
          </cell>
          <cell r="E18">
            <v>15</v>
          </cell>
          <cell r="F18">
            <v>15</v>
          </cell>
          <cell r="G18">
            <v>37.5</v>
          </cell>
          <cell r="H18">
            <v>1575.15</v>
          </cell>
          <cell r="I18">
            <v>2684.4</v>
          </cell>
          <cell r="J18">
            <v>2272.1999999999998</v>
          </cell>
          <cell r="K18">
            <v>6531.75</v>
          </cell>
          <cell r="L18">
            <v>1.109144167091187</v>
          </cell>
          <cell r="M18">
            <v>5889</v>
          </cell>
        </row>
        <row r="19">
          <cell r="A19" t="str">
            <v>R0012</v>
          </cell>
          <cell r="B19" t="str">
            <v>Tanques</v>
          </cell>
          <cell r="C19" t="str">
            <v>M3</v>
          </cell>
          <cell r="D19">
            <v>12</v>
          </cell>
          <cell r="E19">
            <v>24</v>
          </cell>
          <cell r="F19">
            <v>24</v>
          </cell>
          <cell r="G19">
            <v>60</v>
          </cell>
          <cell r="H19">
            <v>2520.2400000000002</v>
          </cell>
          <cell r="I19">
            <v>4295.04</v>
          </cell>
          <cell r="J19">
            <v>3635.5199999999995</v>
          </cell>
          <cell r="K19">
            <v>10450.799999999999</v>
          </cell>
          <cell r="L19">
            <v>1.0861359384743297</v>
          </cell>
          <cell r="M19">
            <v>9622</v>
          </cell>
        </row>
        <row r="20">
          <cell r="A20" t="str">
            <v>R0013</v>
          </cell>
        </row>
        <row r="21">
          <cell r="A21" t="str">
            <v>R0014</v>
          </cell>
          <cell r="B21" t="str">
            <v>MAMPOSTERÍAS</v>
          </cell>
        </row>
        <row r="22">
          <cell r="A22" t="str">
            <v>R0015</v>
          </cell>
          <cell r="B22" t="str">
            <v>Levantar pared de LH 8</v>
          </cell>
          <cell r="C22" t="str">
            <v>M2</v>
          </cell>
          <cell r="D22">
            <v>0</v>
          </cell>
          <cell r="E22">
            <v>0.8</v>
          </cell>
          <cell r="F22">
            <v>0.8</v>
          </cell>
          <cell r="G22">
            <v>1.6</v>
          </cell>
          <cell r="H22">
            <v>0</v>
          </cell>
          <cell r="I22">
            <v>143.16800000000001</v>
          </cell>
          <cell r="J22">
            <v>121.184</v>
          </cell>
          <cell r="K22">
            <v>264.35199999999998</v>
          </cell>
          <cell r="L22">
            <v>1.1014666666666666</v>
          </cell>
          <cell r="M22">
            <v>240</v>
          </cell>
        </row>
        <row r="23">
          <cell r="A23" t="str">
            <v>R0016</v>
          </cell>
          <cell r="B23" t="str">
            <v>Levantar pared de LH 12</v>
          </cell>
          <cell r="C23" t="str">
            <v>M2</v>
          </cell>
          <cell r="D23">
            <v>0</v>
          </cell>
          <cell r="E23">
            <v>1</v>
          </cell>
          <cell r="F23">
            <v>1</v>
          </cell>
          <cell r="G23">
            <v>2</v>
          </cell>
          <cell r="H23">
            <v>0</v>
          </cell>
          <cell r="I23">
            <v>178.96</v>
          </cell>
          <cell r="J23">
            <v>151.47999999999999</v>
          </cell>
          <cell r="K23">
            <v>330.44</v>
          </cell>
          <cell r="L23">
            <v>1.0693851132686083</v>
          </cell>
          <cell r="M23">
            <v>309</v>
          </cell>
        </row>
        <row r="24">
          <cell r="A24" t="str">
            <v>R0017</v>
          </cell>
          <cell r="B24" t="str">
            <v>Levantar pared de LH 18</v>
          </cell>
          <cell r="C24" t="str">
            <v>M2</v>
          </cell>
          <cell r="D24">
            <v>0</v>
          </cell>
          <cell r="E24">
            <v>1.25</v>
          </cell>
          <cell r="F24">
            <v>1.25</v>
          </cell>
          <cell r="G24">
            <v>2.5</v>
          </cell>
          <cell r="H24">
            <v>0</v>
          </cell>
          <cell r="I24">
            <v>223.70000000000002</v>
          </cell>
          <cell r="J24">
            <v>189.35</v>
          </cell>
          <cell r="K24">
            <v>413.05</v>
          </cell>
          <cell r="L24">
            <v>1.0841207349081365</v>
          </cell>
          <cell r="M24">
            <v>381</v>
          </cell>
        </row>
        <row r="25">
          <cell r="A25" t="str">
            <v>R0018</v>
          </cell>
          <cell r="B25" t="str">
            <v>Levantar pared de LH 18 PORTANTE</v>
          </cell>
          <cell r="C25" t="str">
            <v>M2</v>
          </cell>
          <cell r="D25">
            <v>0</v>
          </cell>
          <cell r="E25">
            <v>1.5</v>
          </cell>
          <cell r="F25">
            <v>1.5</v>
          </cell>
          <cell r="G25">
            <v>3</v>
          </cell>
          <cell r="H25">
            <v>0</v>
          </cell>
          <cell r="I25">
            <v>268.44</v>
          </cell>
          <cell r="J25">
            <v>227.21999999999997</v>
          </cell>
          <cell r="K25">
            <v>495.65999999999997</v>
          </cell>
          <cell r="L25">
            <v>1.1138426966292134</v>
          </cell>
          <cell r="M25">
            <v>445</v>
          </cell>
        </row>
        <row r="26">
          <cell r="A26" t="str">
            <v>R0019</v>
          </cell>
          <cell r="B26" t="str">
            <v>Levantar pared de LC 15</v>
          </cell>
          <cell r="C26" t="str">
            <v>M2</v>
          </cell>
          <cell r="D26">
            <v>0</v>
          </cell>
          <cell r="E26">
            <v>1.875</v>
          </cell>
          <cell r="F26">
            <v>1.875</v>
          </cell>
          <cell r="G26">
            <v>3.75</v>
          </cell>
          <cell r="H26">
            <v>0</v>
          </cell>
          <cell r="I26">
            <v>335.55</v>
          </cell>
          <cell r="J26">
            <v>284.02499999999998</v>
          </cell>
          <cell r="K26">
            <v>619.57500000000005</v>
          </cell>
          <cell r="L26">
            <v>1.099414426404046</v>
          </cell>
          <cell r="M26">
            <v>563.54999999999995</v>
          </cell>
        </row>
        <row r="27">
          <cell r="A27" t="str">
            <v>R0020</v>
          </cell>
          <cell r="B27" t="str">
            <v>Levantar pared de LC 15</v>
          </cell>
          <cell r="C27" t="str">
            <v>M3</v>
          </cell>
          <cell r="D27">
            <v>0</v>
          </cell>
          <cell r="E27">
            <v>12.5</v>
          </cell>
          <cell r="F27">
            <v>12.5</v>
          </cell>
          <cell r="G27">
            <v>25</v>
          </cell>
          <cell r="H27">
            <v>0</v>
          </cell>
          <cell r="I27">
            <v>2237</v>
          </cell>
          <cell r="J27">
            <v>1893.4999999999998</v>
          </cell>
          <cell r="K27">
            <v>4130.5</v>
          </cell>
          <cell r="L27">
            <v>1.0994144264040457</v>
          </cell>
          <cell r="M27">
            <v>3757</v>
          </cell>
        </row>
        <row r="28">
          <cell r="A28" t="str">
            <v>R0021</v>
          </cell>
        </row>
        <row r="29">
          <cell r="A29" t="str">
            <v>R0022</v>
          </cell>
          <cell r="B29" t="str">
            <v>CONTRAPISOS</v>
          </cell>
        </row>
        <row r="30">
          <cell r="A30" t="str">
            <v>R0023</v>
          </cell>
          <cell r="B30" t="str">
            <v>Hacer contrapisos sobre terreno esp 12 cm</v>
          </cell>
          <cell r="C30" t="str">
            <v>M2</v>
          </cell>
          <cell r="D30">
            <v>0</v>
          </cell>
          <cell r="E30">
            <v>0.7</v>
          </cell>
          <cell r="F30">
            <v>0.7</v>
          </cell>
          <cell r="G30">
            <v>1.4</v>
          </cell>
          <cell r="H30">
            <v>0</v>
          </cell>
          <cell r="I30">
            <v>125.27199999999999</v>
          </cell>
          <cell r="J30">
            <v>106.03599999999999</v>
          </cell>
          <cell r="K30">
            <v>231.30799999999999</v>
          </cell>
          <cell r="L30">
            <v>1.1788797716732071</v>
          </cell>
          <cell r="M30">
            <v>196.21</v>
          </cell>
        </row>
        <row r="31">
          <cell r="A31" t="str">
            <v>R0024</v>
          </cell>
          <cell r="B31" t="str">
            <v>Hacer contrapisos sobre losa esp 8 cm</v>
          </cell>
          <cell r="C31" t="str">
            <v>M2</v>
          </cell>
          <cell r="D31">
            <v>0</v>
          </cell>
          <cell r="E31">
            <v>0.6</v>
          </cell>
          <cell r="F31">
            <v>0.6</v>
          </cell>
          <cell r="G31">
            <v>1.2</v>
          </cell>
          <cell r="H31">
            <v>0</v>
          </cell>
          <cell r="I31">
            <v>107.376</v>
          </cell>
          <cell r="J31">
            <v>90.887999999999991</v>
          </cell>
          <cell r="K31">
            <v>198.26400000000001</v>
          </cell>
          <cell r="L31">
            <v>1.2163435582822086</v>
          </cell>
          <cell r="M31">
            <v>163</v>
          </cell>
        </row>
        <row r="32">
          <cell r="A32" t="str">
            <v>R0025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R0026</v>
          </cell>
          <cell r="B33" t="str">
            <v>REVOQUES</v>
          </cell>
        </row>
        <row r="34">
          <cell r="A34" t="str">
            <v>R0027</v>
          </cell>
          <cell r="B34" t="str">
            <v>Hacer revoque grueso interior</v>
          </cell>
          <cell r="C34" t="str">
            <v>M2</v>
          </cell>
          <cell r="D34">
            <v>0</v>
          </cell>
          <cell r="E34">
            <v>0.65</v>
          </cell>
          <cell r="F34">
            <v>0.65</v>
          </cell>
          <cell r="G34">
            <v>1.3</v>
          </cell>
          <cell r="H34">
            <v>0</v>
          </cell>
          <cell r="I34">
            <v>116.32400000000001</v>
          </cell>
          <cell r="J34">
            <v>98.462000000000003</v>
          </cell>
          <cell r="K34">
            <v>214.786</v>
          </cell>
          <cell r="L34">
            <v>1.0847777777777778</v>
          </cell>
          <cell r="M34">
            <v>198</v>
          </cell>
        </row>
        <row r="35">
          <cell r="A35" t="str">
            <v>R0028</v>
          </cell>
          <cell r="B35" t="str">
            <v>Hacer revoque fino interior</v>
          </cell>
          <cell r="C35" t="str">
            <v>M2</v>
          </cell>
          <cell r="D35">
            <v>0</v>
          </cell>
          <cell r="E35">
            <v>0.8</v>
          </cell>
          <cell r="F35">
            <v>0.8</v>
          </cell>
          <cell r="G35">
            <v>1.6</v>
          </cell>
          <cell r="H35">
            <v>0</v>
          </cell>
          <cell r="I35">
            <v>143.16800000000001</v>
          </cell>
          <cell r="J35">
            <v>121.184</v>
          </cell>
          <cell r="K35">
            <v>264.35199999999998</v>
          </cell>
          <cell r="L35">
            <v>1.1154092827004218</v>
          </cell>
          <cell r="M35">
            <v>237</v>
          </cell>
        </row>
        <row r="36">
          <cell r="A36" t="str">
            <v>R0029</v>
          </cell>
          <cell r="B36" t="str">
            <v>Hacer revoque completo en patios</v>
          </cell>
          <cell r="C36" t="str">
            <v>M2</v>
          </cell>
          <cell r="D36">
            <v>0</v>
          </cell>
          <cell r="E36">
            <v>1.6</v>
          </cell>
          <cell r="F36">
            <v>1.6</v>
          </cell>
          <cell r="G36">
            <v>3.2</v>
          </cell>
          <cell r="H36">
            <v>0</v>
          </cell>
          <cell r="I36">
            <v>286.33600000000001</v>
          </cell>
          <cell r="J36">
            <v>242.36799999999999</v>
          </cell>
          <cell r="K36">
            <v>528.70399999999995</v>
          </cell>
          <cell r="L36">
            <v>1.134557939914163</v>
          </cell>
          <cell r="M36">
            <v>466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Cascada"/>
      <sheetName val="Mano de Obra"/>
      <sheetName val="Variables"/>
      <sheetName val="Parámetros"/>
      <sheetName val="Cálculo Manual Equipo"/>
      <sheetName val="Maquinas"/>
      <sheetName val="Tareas"/>
      <sheetName val="Insumos"/>
      <sheetName val="Analisis"/>
      <sheetName val="Ver Analisis"/>
      <sheetName val="Favoritos"/>
      <sheetName val="Presupuesto Detallado"/>
      <sheetName val="Calculos"/>
      <sheetName val="AnalisisN"/>
      <sheetName val="STD"/>
      <sheetName val="Shortcuts"/>
      <sheetName val="user pass"/>
      <sheetName val="IP"/>
      <sheetName val="Div Materiales"/>
      <sheetName val="Detalle Maquina"/>
      <sheetName val="InsumosProy"/>
      <sheetName val="Presupuesto"/>
      <sheetName val="Presupuesto Cliente"/>
      <sheetName val="AnalisisProy"/>
      <sheetName val="Gantt de Tareas"/>
      <sheetName val="Gantt"/>
      <sheetName val="TDEM"/>
      <sheetName val="TDEMCANT"/>
      <sheetName val="TDR"/>
      <sheetName val="Explosion"/>
      <sheetName val="Explosión Periódica"/>
      <sheetName val="Temporal"/>
      <sheetName val="Lista"/>
      <sheetName val="Tipo Contenido"/>
      <sheetName val="Familia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ListadoAnalisis"/>
      <sheetName val="ExplosionAuxiliar"/>
      <sheetName val="Tabla Dinamica"/>
      <sheetName val="Base Oct 20"/>
    </sheetNames>
    <sheetDataSet>
      <sheetData sheetId="0"/>
      <sheetData sheetId="1"/>
      <sheetData sheetId="2">
        <row r="4">
          <cell r="C4">
            <v>44105</v>
          </cell>
        </row>
      </sheetData>
      <sheetData sheetId="3">
        <row r="4">
          <cell r="F4">
            <v>1.1536</v>
          </cell>
        </row>
        <row r="14">
          <cell r="F14">
            <v>62.625</v>
          </cell>
        </row>
      </sheetData>
      <sheetData sheetId="4"/>
      <sheetData sheetId="5"/>
      <sheetData sheetId="6"/>
      <sheetData sheetId="7">
        <row r="1">
          <cell r="A1" t="str">
            <v>TAREAS</v>
          </cell>
        </row>
      </sheetData>
      <sheetData sheetId="8">
        <row r="1">
          <cell r="A1" t="str">
            <v>INSUMOS</v>
          </cell>
        </row>
      </sheetData>
      <sheetData sheetId="9">
        <row r="1">
          <cell r="A1" t="str">
            <v>ANALISIS DE COSTOS</v>
          </cell>
        </row>
      </sheetData>
      <sheetData sheetId="10"/>
      <sheetData sheetId="11"/>
      <sheetData sheetId="12">
        <row r="250">
          <cell r="M250">
            <v>0</v>
          </cell>
        </row>
      </sheetData>
      <sheetData sheetId="13"/>
      <sheetData sheetId="14"/>
      <sheetData sheetId="15"/>
      <sheetData sheetId="16"/>
      <sheetData sheetId="17">
        <row r="1">
          <cell r="A1" t="str">
            <v>USER</v>
          </cell>
        </row>
      </sheetData>
      <sheetData sheetId="18"/>
      <sheetData sheetId="19"/>
      <sheetData sheetId="20"/>
      <sheetData sheetId="21"/>
      <sheetData sheetId="22">
        <row r="8">
          <cell r="A8" t="str">
            <v>ID TAREA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A2" t="str">
            <v>01_MATERIALES</v>
          </cell>
        </row>
      </sheetData>
      <sheetData sheetId="36"/>
      <sheetData sheetId="37"/>
      <sheetData sheetId="38"/>
      <sheetData sheetId="39">
        <row r="2">
          <cell r="A2" t="str">
            <v>00 ADICIONAL ADIF</v>
          </cell>
        </row>
      </sheetData>
      <sheetData sheetId="40"/>
      <sheetData sheetId="41">
        <row r="1">
          <cell r="A1" t="str">
            <v xml:space="preserve">Rendimientos de la mano de obra </v>
          </cell>
        </row>
      </sheetData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supuesto"/>
      <sheetName val="AnalisisUsados Olavarria"/>
      <sheetName val="AnalisisUsados"/>
      <sheetName val="Items"/>
      <sheetName val="Analisis"/>
      <sheetName val="Analisis Nuevo"/>
      <sheetName val="Actualizar HP"/>
      <sheetName val="Tabla de Hierros"/>
      <sheetName val="Insumos"/>
      <sheetName val="Abelson"/>
      <sheetName val="Detalle M de O"/>
      <sheetName val="Explosion"/>
      <sheetName val="ImportarAnalisis"/>
      <sheetName val="UNIDADES"/>
      <sheetName val="RUBROS"/>
      <sheetName val="SUBRUBROS"/>
      <sheetName val="Analisis Vista"/>
      <sheetName val="ListaCambios"/>
      <sheetName val="SISTEMA"/>
      <sheetName val="Componentes"/>
      <sheetName val="Panel"/>
      <sheetName val="Lista"/>
      <sheetName val="Copete"/>
      <sheetName val="ListaUsados"/>
      <sheetName val="Ver Analisis"/>
      <sheetName val="Formulas"/>
      <sheetName val="Constantes"/>
      <sheetName val="Mano de obra"/>
      <sheetName val="MEMO"/>
      <sheetName val="PATRONES"/>
      <sheetName val="GRUPOS"/>
      <sheetName val="Secciones"/>
      <sheetName val="Div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C317"/>
  <sheetViews>
    <sheetView tabSelected="1" view="pageBreakPreview" topLeftCell="A13" zoomScale="60" zoomScaleNormal="60" workbookViewId="0">
      <selection activeCell="J297" sqref="J297"/>
    </sheetView>
  </sheetViews>
  <sheetFormatPr baseColWidth="10" defaultColWidth="11.42578125" defaultRowHeight="30" customHeight="1"/>
  <cols>
    <col min="1" max="1" width="11.42578125" style="2"/>
    <col min="2" max="2" width="17.7109375" style="17" bestFit="1" customWidth="1"/>
    <col min="3" max="3" width="165.85546875" style="10" customWidth="1"/>
    <col min="4" max="4" width="12" style="39" customWidth="1"/>
    <col min="5" max="5" width="14.42578125" style="50" customWidth="1"/>
    <col min="6" max="6" width="18.42578125" style="49" customWidth="1"/>
    <col min="7" max="7" width="27.28515625" style="1" customWidth="1"/>
    <col min="8" max="8" width="26.7109375" style="1" customWidth="1"/>
    <col min="9" max="9" width="24.7109375" style="2" customWidth="1"/>
    <col min="10" max="10" width="15.28515625" style="2" customWidth="1"/>
    <col min="11" max="17" width="11.42578125" style="2"/>
    <col min="18" max="18" width="18.85546875" style="2" bestFit="1" customWidth="1"/>
    <col min="19" max="19" width="11.42578125" style="2"/>
    <col min="20" max="20" width="13.85546875" style="2" bestFit="1" customWidth="1"/>
    <col min="21" max="16384" width="11.42578125" style="2"/>
  </cols>
  <sheetData>
    <row r="1" spans="2:185" s="5" customFormat="1" ht="30" customHeight="1">
      <c r="B1" s="461" t="s">
        <v>289</v>
      </c>
      <c r="C1" s="461"/>
      <c r="D1" s="461"/>
      <c r="E1" s="461"/>
      <c r="F1" s="461"/>
      <c r="G1" s="461"/>
      <c r="H1" s="461"/>
      <c r="I1" s="461"/>
      <c r="J1" s="461"/>
    </row>
    <row r="2" spans="2:185" s="3" customFormat="1" ht="30" customHeight="1">
      <c r="B2" s="29"/>
      <c r="C2" s="29"/>
      <c r="D2" s="29"/>
      <c r="E2" s="29"/>
      <c r="F2" s="47"/>
      <c r="G2" s="30"/>
      <c r="H2" s="30"/>
      <c r="I2" s="29"/>
      <c r="J2" s="29"/>
    </row>
    <row r="3" spans="2:185" s="3" customFormat="1" ht="30" customHeight="1">
      <c r="B3" s="29"/>
      <c r="C3" s="29"/>
      <c r="D3" s="29"/>
      <c r="E3" s="29"/>
      <c r="F3" s="47"/>
      <c r="G3" s="30"/>
      <c r="H3" s="30"/>
      <c r="I3" s="29"/>
      <c r="J3" s="29"/>
    </row>
    <row r="4" spans="2:185" s="3" customFormat="1" ht="30" customHeight="1">
      <c r="B4" s="29"/>
      <c r="C4" s="29"/>
      <c r="D4" s="29"/>
      <c r="E4" s="29"/>
      <c r="F4" s="47"/>
      <c r="G4" s="30"/>
      <c r="H4" s="30"/>
      <c r="I4" s="29"/>
      <c r="J4" s="29"/>
    </row>
    <row r="5" spans="2:185" s="3" customFormat="1" ht="30" customHeight="1">
      <c r="B5" s="29"/>
      <c r="C5" s="29"/>
      <c r="D5" s="29"/>
      <c r="E5" s="29"/>
      <c r="F5" s="47"/>
      <c r="G5" s="30"/>
      <c r="H5" s="30"/>
      <c r="I5" s="29"/>
      <c r="J5" s="29"/>
    </row>
    <row r="6" spans="2:185" s="3" customFormat="1" ht="30" customHeight="1" thickBot="1">
      <c r="B6" s="29"/>
      <c r="C6" s="29"/>
      <c r="D6" s="29"/>
      <c r="E6" s="29"/>
      <c r="F6" s="47"/>
      <c r="G6" s="30"/>
      <c r="H6" s="30"/>
      <c r="I6" s="29"/>
      <c r="J6" s="29"/>
    </row>
    <row r="7" spans="2:185" s="5" customFormat="1" ht="25.5" thickBot="1">
      <c r="B7" s="445" t="s">
        <v>288</v>
      </c>
      <c r="C7" s="446"/>
      <c r="D7" s="446"/>
      <c r="E7" s="446"/>
      <c r="F7" s="446"/>
      <c r="G7" s="447"/>
      <c r="H7" s="446"/>
      <c r="I7" s="446"/>
      <c r="J7" s="448"/>
    </row>
    <row r="8" spans="2:185" s="5" customFormat="1" ht="21" customHeight="1">
      <c r="B8" s="449" t="s">
        <v>290</v>
      </c>
      <c r="C8" s="450"/>
      <c r="D8" s="450"/>
      <c r="E8" s="450"/>
      <c r="F8" s="450"/>
      <c r="G8" s="451"/>
      <c r="H8" s="450"/>
      <c r="I8" s="450"/>
      <c r="J8" s="452"/>
    </row>
    <row r="9" spans="2:185" s="5" customFormat="1" ht="18.75" customHeight="1">
      <c r="B9" s="453"/>
      <c r="C9" s="454"/>
      <c r="D9" s="454"/>
      <c r="E9" s="454"/>
      <c r="F9" s="454"/>
      <c r="G9" s="455"/>
      <c r="H9" s="454"/>
      <c r="I9" s="454"/>
      <c r="J9" s="456"/>
    </row>
    <row r="10" spans="2:185" s="5" customFormat="1" ht="15.75" thickBot="1">
      <c r="B10" s="457"/>
      <c r="C10" s="458"/>
      <c r="D10" s="458"/>
      <c r="E10" s="458"/>
      <c r="F10" s="458"/>
      <c r="G10" s="459"/>
      <c r="H10" s="458"/>
      <c r="I10" s="458"/>
      <c r="J10" s="460"/>
    </row>
    <row r="11" spans="2:185" s="5" customFormat="1" ht="7.5" customHeight="1" thickBot="1">
      <c r="B11" s="60"/>
      <c r="C11" s="60"/>
      <c r="D11" s="60"/>
      <c r="E11" s="444"/>
      <c r="F11" s="444"/>
      <c r="G11" s="444"/>
      <c r="H11" s="444"/>
      <c r="I11" s="444"/>
      <c r="J11" s="444"/>
    </row>
    <row r="12" spans="2:185" s="5" customFormat="1" ht="42" customHeight="1">
      <c r="B12" s="126" t="s">
        <v>291</v>
      </c>
      <c r="C12" s="127" t="s">
        <v>1</v>
      </c>
      <c r="D12" s="128" t="s">
        <v>87</v>
      </c>
      <c r="E12" s="129" t="s">
        <v>2</v>
      </c>
      <c r="F12" s="130" t="s">
        <v>64</v>
      </c>
      <c r="G12" s="131" t="s">
        <v>61</v>
      </c>
      <c r="H12" s="131" t="s">
        <v>62</v>
      </c>
      <c r="I12" s="129" t="s">
        <v>63</v>
      </c>
      <c r="J12" s="132" t="s">
        <v>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</row>
    <row r="13" spans="2:185" s="5" customFormat="1" ht="24">
      <c r="B13" s="144">
        <v>7</v>
      </c>
      <c r="C13" s="141" t="s">
        <v>160</v>
      </c>
      <c r="D13" s="145"/>
      <c r="E13" s="463"/>
      <c r="F13" s="463"/>
      <c r="G13" s="146"/>
      <c r="H13" s="146"/>
      <c r="I13" s="143"/>
      <c r="J13" s="147"/>
    </row>
    <row r="14" spans="2:185" s="6" customFormat="1" ht="24">
      <c r="B14" s="138" t="s">
        <v>292</v>
      </c>
      <c r="C14" s="100" t="s">
        <v>295</v>
      </c>
      <c r="D14" s="98"/>
      <c r="E14" s="98"/>
      <c r="F14" s="139"/>
      <c r="G14" s="140"/>
      <c r="H14" s="140"/>
      <c r="I14" s="94"/>
      <c r="J14" s="95"/>
    </row>
    <row r="15" spans="2:185" s="5" customFormat="1" ht="24">
      <c r="B15" s="34" t="s">
        <v>293</v>
      </c>
      <c r="C15" s="28" t="s">
        <v>296</v>
      </c>
      <c r="D15" s="11" t="s">
        <v>88</v>
      </c>
      <c r="E15" s="11" t="s">
        <v>4</v>
      </c>
      <c r="F15" s="101">
        <v>1</v>
      </c>
      <c r="G15" s="102"/>
      <c r="H15" s="37"/>
      <c r="I15" s="202"/>
      <c r="J15" s="13"/>
    </row>
    <row r="16" spans="2:185" s="5" customFormat="1" ht="24">
      <c r="B16" s="34" t="s">
        <v>294</v>
      </c>
      <c r="C16" s="28" t="s">
        <v>68</v>
      </c>
      <c r="D16" s="11" t="s">
        <v>88</v>
      </c>
      <c r="E16" s="11" t="s">
        <v>4</v>
      </c>
      <c r="F16" s="101">
        <v>1</v>
      </c>
      <c r="G16" s="102"/>
      <c r="H16" s="37"/>
      <c r="I16" s="202"/>
      <c r="J16" s="13"/>
    </row>
    <row r="17" spans="2:10" s="6" customFormat="1" ht="24">
      <c r="B17" s="144">
        <v>8</v>
      </c>
      <c r="C17" s="141" t="s">
        <v>84</v>
      </c>
      <c r="D17" s="145"/>
      <c r="E17" s="463"/>
      <c r="F17" s="463"/>
      <c r="G17" s="146"/>
      <c r="H17" s="146"/>
      <c r="I17" s="143"/>
      <c r="J17" s="147"/>
    </row>
    <row r="18" spans="2:10" s="6" customFormat="1" ht="24">
      <c r="B18" s="34" t="s">
        <v>297</v>
      </c>
      <c r="C18" s="105" t="s">
        <v>158</v>
      </c>
      <c r="D18" s="106" t="s">
        <v>88</v>
      </c>
      <c r="E18" s="11" t="s">
        <v>4</v>
      </c>
      <c r="F18" s="101">
        <v>1</v>
      </c>
      <c r="G18" s="102"/>
      <c r="H18" s="37"/>
      <c r="I18" s="202"/>
      <c r="J18" s="13"/>
    </row>
    <row r="19" spans="2:10" s="6" customFormat="1" ht="24">
      <c r="B19" s="34" t="s">
        <v>298</v>
      </c>
      <c r="C19" s="105" t="s">
        <v>159</v>
      </c>
      <c r="D19" s="106" t="s">
        <v>88</v>
      </c>
      <c r="E19" s="11" t="s">
        <v>4</v>
      </c>
      <c r="F19" s="101">
        <v>1</v>
      </c>
      <c r="G19" s="102"/>
      <c r="H19" s="37"/>
      <c r="I19" s="203"/>
      <c r="J19" s="13"/>
    </row>
    <row r="20" spans="2:10" s="6" customFormat="1" ht="24">
      <c r="B20" s="434" t="s">
        <v>299</v>
      </c>
      <c r="C20" s="435" t="s">
        <v>300</v>
      </c>
      <c r="D20" s="434"/>
      <c r="E20" s="436"/>
      <c r="F20" s="429"/>
      <c r="G20" s="430"/>
      <c r="H20" s="431"/>
      <c r="I20" s="432"/>
      <c r="J20" s="433"/>
    </row>
    <row r="21" spans="2:10" s="6" customFormat="1" ht="24">
      <c r="B21" s="437" t="s">
        <v>301</v>
      </c>
      <c r="C21" s="438" t="s">
        <v>302</v>
      </c>
      <c r="D21" s="437"/>
      <c r="E21" s="439"/>
      <c r="F21" s="115"/>
      <c r="G21" s="428"/>
      <c r="H21" s="160"/>
      <c r="I21" s="358"/>
      <c r="J21" s="161"/>
    </row>
    <row r="22" spans="2:10" s="6" customFormat="1" ht="24">
      <c r="B22" s="440" t="s">
        <v>303</v>
      </c>
      <c r="C22" s="441" t="s">
        <v>304</v>
      </c>
      <c r="D22" s="442"/>
      <c r="E22" s="440" t="s">
        <v>305</v>
      </c>
      <c r="F22" s="443" t="s">
        <v>306</v>
      </c>
      <c r="G22" s="102"/>
      <c r="H22" s="37"/>
      <c r="I22" s="203"/>
      <c r="J22" s="13"/>
    </row>
    <row r="23" spans="2:10" s="6" customFormat="1" ht="24">
      <c r="B23" s="440" t="s">
        <v>307</v>
      </c>
      <c r="C23" s="441" t="s">
        <v>308</v>
      </c>
      <c r="D23" s="442"/>
      <c r="E23" s="440" t="s">
        <v>6</v>
      </c>
      <c r="F23" s="443" t="s">
        <v>306</v>
      </c>
      <c r="G23" s="102"/>
      <c r="H23" s="37"/>
      <c r="I23" s="203"/>
      <c r="J23" s="13"/>
    </row>
    <row r="24" spans="2:10" s="6" customFormat="1" ht="24">
      <c r="B24" s="440" t="s">
        <v>309</v>
      </c>
      <c r="C24" s="441" t="s">
        <v>310</v>
      </c>
      <c r="D24" s="442"/>
      <c r="E24" s="440" t="s">
        <v>4</v>
      </c>
      <c r="F24" s="443" t="s">
        <v>306</v>
      </c>
      <c r="G24" s="102"/>
      <c r="H24" s="37"/>
      <c r="I24" s="203"/>
      <c r="J24" s="13"/>
    </row>
    <row r="25" spans="2:10" s="5" customFormat="1" ht="24">
      <c r="B25" s="144">
        <v>10</v>
      </c>
      <c r="C25" s="141" t="s">
        <v>311</v>
      </c>
      <c r="D25" s="142"/>
      <c r="E25" s="148"/>
      <c r="F25" s="149"/>
      <c r="G25" s="146"/>
      <c r="H25" s="146"/>
      <c r="I25" s="143"/>
      <c r="J25" s="147"/>
    </row>
    <row r="26" spans="2:10" s="6" customFormat="1" ht="24">
      <c r="B26" s="96" t="s">
        <v>312</v>
      </c>
      <c r="C26" s="100" t="s">
        <v>47</v>
      </c>
      <c r="D26" s="98"/>
      <c r="E26" s="98"/>
      <c r="F26" s="139"/>
      <c r="G26" s="140"/>
      <c r="H26" s="140"/>
      <c r="I26" s="94"/>
      <c r="J26" s="95"/>
    </row>
    <row r="27" spans="2:10" s="7" customFormat="1" ht="24">
      <c r="B27" s="27" t="s">
        <v>313</v>
      </c>
      <c r="C27" s="108" t="s">
        <v>163</v>
      </c>
      <c r="D27" s="12" t="s">
        <v>91</v>
      </c>
      <c r="E27" s="12" t="s">
        <v>7</v>
      </c>
      <c r="F27" s="48">
        <f>'A. Petión'!F28+Kloosterman!E28+Levene!E28+'Máximo Paz'!E28+'Vicente Casares'!E28</f>
        <v>23.118750000000002</v>
      </c>
      <c r="G27" s="109"/>
      <c r="H27" s="37"/>
      <c r="I27" s="204"/>
      <c r="J27" s="13"/>
    </row>
    <row r="28" spans="2:10" s="4" customFormat="1" ht="24">
      <c r="B28" s="27" t="s">
        <v>314</v>
      </c>
      <c r="C28" s="110" t="s">
        <v>162</v>
      </c>
      <c r="D28" s="12" t="s">
        <v>91</v>
      </c>
      <c r="E28" s="12" t="s">
        <v>7</v>
      </c>
      <c r="F28" s="48">
        <f>'A. Petión'!F29+Kloosterman!E29+Levene!E29+'Máximo Paz'!E29+'Vicente Casares'!E29</f>
        <v>61.635000000000005</v>
      </c>
      <c r="G28" s="109"/>
      <c r="H28" s="54"/>
      <c r="I28" s="205"/>
      <c r="J28" s="13"/>
    </row>
    <row r="29" spans="2:10" s="4" customFormat="1" ht="24">
      <c r="B29" s="27" t="s">
        <v>315</v>
      </c>
      <c r="C29" s="110" t="s">
        <v>164</v>
      </c>
      <c r="D29" s="12" t="s">
        <v>91</v>
      </c>
      <c r="E29" s="12" t="s">
        <v>7</v>
      </c>
      <c r="F29" s="48">
        <f>'A. Petión'!F30+Kloosterman!E30+Levene!E30+'Máximo Paz'!E30+'Vicente Casares'!E30</f>
        <v>13.945</v>
      </c>
      <c r="G29" s="109"/>
      <c r="H29" s="54"/>
      <c r="I29" s="205"/>
      <c r="J29" s="13"/>
    </row>
    <row r="30" spans="2:10" s="4" customFormat="1" ht="24">
      <c r="B30" s="27" t="s">
        <v>316</v>
      </c>
      <c r="C30" s="110" t="s">
        <v>133</v>
      </c>
      <c r="D30" s="12" t="s">
        <v>91</v>
      </c>
      <c r="E30" s="12" t="s">
        <v>6</v>
      </c>
      <c r="F30" s="48">
        <f>'A. Petión'!F31+Kloosterman!E31+Levene!E31+'Máximo Paz'!E31+'Vicente Casares'!E31</f>
        <v>227.54999999999998</v>
      </c>
      <c r="G30" s="111"/>
      <c r="H30" s="54"/>
      <c r="I30" s="205"/>
      <c r="J30" s="13"/>
    </row>
    <row r="31" spans="2:10" s="7" customFormat="1" ht="24">
      <c r="B31" s="27" t="s">
        <v>317</v>
      </c>
      <c r="C31" s="112" t="s">
        <v>134</v>
      </c>
      <c r="D31" s="12" t="s">
        <v>91</v>
      </c>
      <c r="E31" s="48" t="s">
        <v>7</v>
      </c>
      <c r="F31" s="48">
        <f>'A. Petión'!F32+Kloosterman!E32+Levene!E32+'Máximo Paz'!E32+'Vicente Casares'!E32</f>
        <v>15.562500000000002</v>
      </c>
      <c r="G31" s="109"/>
      <c r="H31" s="37"/>
      <c r="I31" s="204"/>
      <c r="J31" s="13"/>
    </row>
    <row r="32" spans="2:10" s="7" customFormat="1" ht="24">
      <c r="B32" s="27" t="s">
        <v>318</v>
      </c>
      <c r="C32" s="108" t="s">
        <v>131</v>
      </c>
      <c r="D32" s="12" t="s">
        <v>91</v>
      </c>
      <c r="E32" s="14" t="s">
        <v>5</v>
      </c>
      <c r="F32" s="48">
        <f>'A. Petión'!F33+Kloosterman!E33+Levene!E33+'Máximo Paz'!E33+'Vicente Casares'!E33</f>
        <v>108.575</v>
      </c>
      <c r="G32" s="109"/>
      <c r="H32" s="37"/>
      <c r="I32" s="204"/>
      <c r="J32" s="13"/>
    </row>
    <row r="33" spans="2:10" s="5" customFormat="1" ht="24">
      <c r="B33" s="27" t="s">
        <v>319</v>
      </c>
      <c r="C33" s="110" t="s">
        <v>165</v>
      </c>
      <c r="D33" s="12" t="s">
        <v>91</v>
      </c>
      <c r="E33" s="14" t="s">
        <v>92</v>
      </c>
      <c r="F33" s="48">
        <f>'A. Petión'!F34+Kloosterman!E34+Levene!E34+'Máximo Paz'!E34+'Vicente Casares'!E34</f>
        <v>21</v>
      </c>
      <c r="G33" s="109"/>
      <c r="H33" s="37"/>
      <c r="I33" s="204"/>
      <c r="J33" s="13"/>
    </row>
    <row r="34" spans="2:10" s="7" customFormat="1" ht="24">
      <c r="B34" s="27" t="s">
        <v>320</v>
      </c>
      <c r="C34" s="110" t="s">
        <v>166</v>
      </c>
      <c r="D34" s="12" t="s">
        <v>91</v>
      </c>
      <c r="E34" s="14" t="s">
        <v>92</v>
      </c>
      <c r="F34" s="48">
        <f>'A. Petión'!F35+Kloosterman!E35+Levene!E35+'Máximo Paz'!E35+'Vicente Casares'!E35</f>
        <v>1</v>
      </c>
      <c r="G34" s="109"/>
      <c r="H34" s="37"/>
      <c r="I34" s="204"/>
      <c r="J34" s="13"/>
    </row>
    <row r="35" spans="2:10" s="7" customFormat="1" ht="24">
      <c r="B35" s="27" t="s">
        <v>321</v>
      </c>
      <c r="C35" s="110" t="s">
        <v>167</v>
      </c>
      <c r="D35" s="12" t="s">
        <v>91</v>
      </c>
      <c r="E35" s="12" t="s">
        <v>6</v>
      </c>
      <c r="F35" s="48">
        <f>'A. Petión'!F36+Kloosterman!E36+Levene!E36+'Máximo Paz'!E36+'Vicente Casares'!E36</f>
        <v>582.73</v>
      </c>
      <c r="G35" s="109"/>
      <c r="H35" s="37"/>
      <c r="I35" s="204"/>
      <c r="J35" s="13"/>
    </row>
    <row r="36" spans="2:10" s="7" customFormat="1" ht="24">
      <c r="B36" s="27" t="s">
        <v>322</v>
      </c>
      <c r="C36" s="110" t="s">
        <v>135</v>
      </c>
      <c r="D36" s="12" t="s">
        <v>91</v>
      </c>
      <c r="E36" s="14" t="s">
        <v>5</v>
      </c>
      <c r="F36" s="48">
        <f>'A. Petión'!F37+Kloosterman!E37+Levene!E37+'Máximo Paz'!E37+'Vicente Casares'!E37</f>
        <v>103.4</v>
      </c>
      <c r="G36" s="111"/>
      <c r="H36" s="54"/>
      <c r="I36" s="204"/>
      <c r="J36" s="13"/>
    </row>
    <row r="37" spans="2:10" s="7" customFormat="1" ht="24">
      <c r="B37" s="27" t="s">
        <v>323</v>
      </c>
      <c r="C37" s="108" t="s">
        <v>168</v>
      </c>
      <c r="D37" s="12" t="s">
        <v>91</v>
      </c>
      <c r="E37" s="14" t="s">
        <v>5</v>
      </c>
      <c r="F37" s="48">
        <f>'A. Petión'!F38+Kloosterman!E38+Levene!E38+'Máximo Paz'!E38+'Vicente Casares'!E38</f>
        <v>64</v>
      </c>
      <c r="G37" s="109"/>
      <c r="H37" s="54"/>
      <c r="I37" s="204"/>
      <c r="J37" s="13"/>
    </row>
    <row r="38" spans="2:10" s="72" customFormat="1" ht="24">
      <c r="B38" s="27" t="s">
        <v>324</v>
      </c>
      <c r="C38" s="108" t="s">
        <v>136</v>
      </c>
      <c r="D38" s="12" t="s">
        <v>91</v>
      </c>
      <c r="E38" s="14" t="s">
        <v>4</v>
      </c>
      <c r="F38" s="48">
        <v>1</v>
      </c>
      <c r="G38" s="109"/>
      <c r="H38" s="54"/>
      <c r="I38" s="204"/>
      <c r="J38" s="13"/>
    </row>
    <row r="39" spans="2:10" s="72" customFormat="1" ht="24">
      <c r="B39" s="27" t="s">
        <v>325</v>
      </c>
      <c r="C39" s="108" t="s">
        <v>169</v>
      </c>
      <c r="D39" s="12" t="s">
        <v>91</v>
      </c>
      <c r="E39" s="14" t="s">
        <v>4</v>
      </c>
      <c r="F39" s="48">
        <v>1</v>
      </c>
      <c r="G39" s="109"/>
      <c r="H39" s="54"/>
      <c r="I39" s="204"/>
      <c r="J39" s="13"/>
    </row>
    <row r="40" spans="2:10" s="7" customFormat="1" ht="24">
      <c r="B40" s="27" t="s">
        <v>326</v>
      </c>
      <c r="C40" s="108" t="s">
        <v>170</v>
      </c>
      <c r="D40" s="12" t="s">
        <v>91</v>
      </c>
      <c r="E40" s="14" t="s">
        <v>92</v>
      </c>
      <c r="F40" s="48">
        <f>'A. Petión'!F41+Kloosterman!E41+Levene!E41+'Máximo Paz'!E41+'Vicente Casares'!E41</f>
        <v>2</v>
      </c>
      <c r="G40" s="111"/>
      <c r="H40" s="37"/>
      <c r="I40" s="204"/>
      <c r="J40" s="13"/>
    </row>
    <row r="41" spans="2:10" s="7" customFormat="1" ht="24">
      <c r="B41" s="27" t="s">
        <v>327</v>
      </c>
      <c r="C41" s="108" t="s">
        <v>137</v>
      </c>
      <c r="D41" s="12" t="s">
        <v>91</v>
      </c>
      <c r="E41" s="14" t="s">
        <v>92</v>
      </c>
      <c r="F41" s="48">
        <f>'A. Petión'!F42+Kloosterman!E42+Levene!E42+'Máximo Paz'!E42+'Vicente Casares'!E42</f>
        <v>22</v>
      </c>
      <c r="G41" s="109"/>
      <c r="H41" s="54"/>
      <c r="I41" s="204"/>
      <c r="J41" s="13"/>
    </row>
    <row r="42" spans="2:10" s="7" customFormat="1" ht="24">
      <c r="B42" s="27" t="s">
        <v>328</v>
      </c>
      <c r="C42" s="110" t="s">
        <v>138</v>
      </c>
      <c r="D42" s="12" t="s">
        <v>91</v>
      </c>
      <c r="E42" s="14" t="s">
        <v>92</v>
      </c>
      <c r="F42" s="48">
        <f>'A. Petión'!F43+Kloosterman!E43+Levene!E43+'Máximo Paz'!E43+'Vicente Casares'!E43</f>
        <v>1</v>
      </c>
      <c r="G42" s="109"/>
      <c r="H42" s="54"/>
      <c r="I42" s="204"/>
      <c r="J42" s="13"/>
    </row>
    <row r="43" spans="2:10" s="72" customFormat="1" ht="24">
      <c r="B43" s="27" t="s">
        <v>329</v>
      </c>
      <c r="C43" s="110" t="s">
        <v>46</v>
      </c>
      <c r="D43" s="12" t="s">
        <v>91</v>
      </c>
      <c r="E43" s="12" t="s">
        <v>4</v>
      </c>
      <c r="F43" s="48">
        <v>1</v>
      </c>
      <c r="G43" s="109"/>
      <c r="H43" s="54"/>
      <c r="I43" s="204"/>
      <c r="J43" s="13"/>
    </row>
    <row r="44" spans="2:10" s="6" customFormat="1" ht="24">
      <c r="B44" s="138" t="s">
        <v>330</v>
      </c>
      <c r="C44" s="153" t="s">
        <v>108</v>
      </c>
      <c r="D44" s="103"/>
      <c r="E44" s="104"/>
      <c r="F44" s="154"/>
      <c r="G44" s="140"/>
      <c r="H44" s="140"/>
      <c r="I44" s="140"/>
      <c r="J44" s="155"/>
    </row>
    <row r="45" spans="2:10" s="7" customFormat="1" ht="24">
      <c r="B45" s="40" t="s">
        <v>331</v>
      </c>
      <c r="C45" s="92" t="s">
        <v>112</v>
      </c>
      <c r="D45" s="12" t="s">
        <v>91</v>
      </c>
      <c r="E45" s="14" t="s">
        <v>6</v>
      </c>
      <c r="F45" s="48">
        <f>'A. Petión'!F46+Kloosterman!E46+Levene!E46+'Máximo Paz'!E46+'Vicente Casares'!E46</f>
        <v>227.54999999999998</v>
      </c>
      <c r="G45" s="111"/>
      <c r="H45" s="37"/>
      <c r="I45" s="204"/>
      <c r="J45" s="13"/>
    </row>
    <row r="46" spans="2:10" s="6" customFormat="1" ht="24">
      <c r="B46" s="93" t="s">
        <v>332</v>
      </c>
      <c r="C46" s="153" t="s">
        <v>109</v>
      </c>
      <c r="D46" s="103"/>
      <c r="E46" s="104"/>
      <c r="F46" s="154"/>
      <c r="G46" s="140"/>
      <c r="H46" s="140"/>
      <c r="I46" s="140"/>
      <c r="J46" s="155"/>
    </row>
    <row r="47" spans="2:10" s="7" customFormat="1" ht="24">
      <c r="B47" s="40" t="s">
        <v>333</v>
      </c>
      <c r="C47" s="108" t="s">
        <v>171</v>
      </c>
      <c r="D47" s="12" t="s">
        <v>91</v>
      </c>
      <c r="E47" s="14" t="s">
        <v>5</v>
      </c>
      <c r="F47" s="48">
        <f>'A. Petión'!F48+Kloosterman!E48+Levene!E48+'Máximo Paz'!E48+'Vicente Casares'!E48</f>
        <v>643.09500000000003</v>
      </c>
      <c r="G47" s="109"/>
      <c r="H47" s="37"/>
      <c r="I47" s="204"/>
      <c r="J47" s="13"/>
    </row>
    <row r="48" spans="2:10" s="6" customFormat="1" ht="24">
      <c r="B48" s="96" t="s">
        <v>334</v>
      </c>
      <c r="C48" s="100" t="s">
        <v>172</v>
      </c>
      <c r="D48" s="98"/>
      <c r="E48" s="98"/>
      <c r="F48" s="98"/>
      <c r="G48" s="140"/>
      <c r="H48" s="140"/>
      <c r="I48" s="140"/>
      <c r="J48" s="155"/>
    </row>
    <row r="49" spans="2:10" s="6" customFormat="1" ht="24">
      <c r="B49" s="41" t="s">
        <v>335</v>
      </c>
      <c r="C49" s="62" t="s">
        <v>255</v>
      </c>
      <c r="D49" s="227"/>
      <c r="E49" s="227"/>
      <c r="F49" s="227"/>
      <c r="G49" s="228"/>
      <c r="H49" s="228"/>
      <c r="I49" s="53"/>
      <c r="J49" s="228"/>
    </row>
    <row r="50" spans="2:10" s="6" customFormat="1" ht="24">
      <c r="B50" s="34" t="s">
        <v>336</v>
      </c>
      <c r="C50" s="213" t="s">
        <v>254</v>
      </c>
      <c r="D50" s="11" t="s">
        <v>105</v>
      </c>
      <c r="E50" s="66" t="s">
        <v>139</v>
      </c>
      <c r="F50" s="48">
        <f>'A. Petión'!F51+Kloosterman!E51+Levene!E51+'Máximo Paz'!E51+'Vicente Casares'!E51</f>
        <v>1</v>
      </c>
      <c r="G50" s="118"/>
      <c r="H50" s="37"/>
      <c r="I50" s="59"/>
      <c r="J50" s="13"/>
    </row>
    <row r="51" spans="2:10" s="6" customFormat="1" ht="24">
      <c r="B51" s="41" t="s">
        <v>337</v>
      </c>
      <c r="C51" s="62" t="s">
        <v>256</v>
      </c>
      <c r="D51" s="227"/>
      <c r="E51" s="227"/>
      <c r="F51" s="227"/>
      <c r="G51" s="228"/>
      <c r="H51" s="228"/>
      <c r="I51" s="53"/>
      <c r="J51" s="228"/>
    </row>
    <row r="52" spans="2:10" s="6" customFormat="1" ht="24">
      <c r="B52" s="34" t="s">
        <v>338</v>
      </c>
      <c r="C52" s="213" t="s">
        <v>257</v>
      </c>
      <c r="D52" s="11" t="s">
        <v>88</v>
      </c>
      <c r="E52" s="214" t="s">
        <v>139</v>
      </c>
      <c r="F52" s="48">
        <f>'A. Petión'!F53+Kloosterman!E53+Levene!E53+'Máximo Paz'!E53+'Vicente Casares'!E53</f>
        <v>1</v>
      </c>
      <c r="G52" s="118"/>
      <c r="H52" s="37"/>
      <c r="I52" s="59"/>
      <c r="J52" s="13"/>
    </row>
    <row r="53" spans="2:10" s="6" customFormat="1" ht="24">
      <c r="B53" s="34" t="s">
        <v>339</v>
      </c>
      <c r="C53" s="61" t="s">
        <v>110</v>
      </c>
      <c r="D53" s="11" t="s">
        <v>88</v>
      </c>
      <c r="E53" s="66" t="s">
        <v>92</v>
      </c>
      <c r="F53" s="48">
        <f>'A. Petión'!F54+Kloosterman!E54+Levene!E54+'Máximo Paz'!E54+'Vicente Casares'!E54</f>
        <v>6</v>
      </c>
      <c r="G53" s="235"/>
      <c r="H53" s="37"/>
      <c r="I53" s="235"/>
      <c r="J53" s="13"/>
    </row>
    <row r="54" spans="2:10" s="6" customFormat="1" ht="24">
      <c r="B54" s="41" t="s">
        <v>340</v>
      </c>
      <c r="C54" s="62" t="s">
        <v>258</v>
      </c>
      <c r="D54" s="227"/>
      <c r="E54" s="227"/>
      <c r="F54" s="227"/>
      <c r="G54" s="228"/>
      <c r="H54" s="228"/>
      <c r="I54" s="53"/>
      <c r="J54" s="228"/>
    </row>
    <row r="55" spans="2:10" s="6" customFormat="1" ht="24">
      <c r="B55" s="214" t="s">
        <v>341</v>
      </c>
      <c r="C55" s="226" t="s">
        <v>142</v>
      </c>
      <c r="D55" s="216" t="s">
        <v>105</v>
      </c>
      <c r="E55" s="214" t="s">
        <v>139</v>
      </c>
      <c r="F55" s="48">
        <f>'A. Petión'!F56+Kloosterman!E56+Levene!E56+'Máximo Paz'!E56+'Vicente Casares'!E56</f>
        <v>42</v>
      </c>
      <c r="G55" s="118"/>
      <c r="H55" s="37"/>
      <c r="I55" s="59"/>
      <c r="J55" s="13"/>
    </row>
    <row r="56" spans="2:10" s="6" customFormat="1" ht="24">
      <c r="B56" s="214" t="s">
        <v>342</v>
      </c>
      <c r="C56" s="226" t="s">
        <v>143</v>
      </c>
      <c r="D56" s="216" t="s">
        <v>105</v>
      </c>
      <c r="E56" s="218" t="s">
        <v>6</v>
      </c>
      <c r="F56" s="48">
        <f>'A. Petión'!F57+Kloosterman!E57+Levene!E57+'Máximo Paz'!E57+'Vicente Casares'!E57</f>
        <v>420</v>
      </c>
      <c r="G56" s="118"/>
      <c r="H56" s="37"/>
      <c r="I56" s="59"/>
      <c r="J56" s="13"/>
    </row>
    <row r="57" spans="2:10" s="6" customFormat="1" ht="24">
      <c r="B57" s="214" t="s">
        <v>343</v>
      </c>
      <c r="C57" s="226" t="s">
        <v>144</v>
      </c>
      <c r="D57" s="216" t="s">
        <v>105</v>
      </c>
      <c r="E57" s="218" t="s">
        <v>6</v>
      </c>
      <c r="F57" s="48">
        <f>'A. Petión'!F58+Kloosterman!E58+Levene!E58+'Máximo Paz'!E58+'Vicente Casares'!E58</f>
        <v>20</v>
      </c>
      <c r="G57" s="118"/>
      <c r="H57" s="37"/>
      <c r="I57" s="59"/>
      <c r="J57" s="13"/>
    </row>
    <row r="58" spans="2:10" s="6" customFormat="1" ht="24">
      <c r="B58" s="214" t="s">
        <v>344</v>
      </c>
      <c r="C58" s="226" t="s">
        <v>145</v>
      </c>
      <c r="D58" s="216" t="s">
        <v>105</v>
      </c>
      <c r="E58" s="218" t="s">
        <v>6</v>
      </c>
      <c r="F58" s="48">
        <f>'A. Petión'!F59+Kloosterman!E59+Levene!E59+'Máximo Paz'!E59+'Vicente Casares'!E59</f>
        <v>140</v>
      </c>
      <c r="G58" s="118"/>
      <c r="H58" s="37"/>
      <c r="I58" s="59"/>
      <c r="J58" s="13"/>
    </row>
    <row r="59" spans="2:10" s="6" customFormat="1" ht="24">
      <c r="B59" s="214" t="s">
        <v>345</v>
      </c>
      <c r="C59" s="226" t="s">
        <v>146</v>
      </c>
      <c r="D59" s="216" t="s">
        <v>105</v>
      </c>
      <c r="E59" s="218" t="s">
        <v>6</v>
      </c>
      <c r="F59" s="48">
        <f>'A. Petión'!F60+Kloosterman!E60+Levene!E60+'Máximo Paz'!E60+'Vicente Casares'!E60</f>
        <v>10</v>
      </c>
      <c r="G59" s="118"/>
      <c r="H59" s="37"/>
      <c r="I59" s="59"/>
      <c r="J59" s="13"/>
    </row>
    <row r="60" spans="2:10" s="6" customFormat="1" ht="24">
      <c r="B60" s="214" t="s">
        <v>346</v>
      </c>
      <c r="C60" s="226" t="s">
        <v>259</v>
      </c>
      <c r="D60" s="66" t="s">
        <v>88</v>
      </c>
      <c r="E60" s="66" t="s">
        <v>92</v>
      </c>
      <c r="F60" s="48">
        <f>'A. Petión'!F61+Kloosterman!E61+Levene!E61+'Máximo Paz'!E61+'Vicente Casares'!E61</f>
        <v>4</v>
      </c>
      <c r="G60" s="118"/>
      <c r="H60" s="37"/>
      <c r="I60" s="59"/>
      <c r="J60" s="13"/>
    </row>
    <row r="61" spans="2:10" s="6" customFormat="1" ht="24">
      <c r="B61" s="214" t="s">
        <v>347</v>
      </c>
      <c r="C61" s="226" t="s">
        <v>260</v>
      </c>
      <c r="D61" s="66" t="s">
        <v>88</v>
      </c>
      <c r="E61" s="66" t="s">
        <v>111</v>
      </c>
      <c r="F61" s="48">
        <f>'A. Petión'!F62+Kloosterman!E62+Levene!E62+'Máximo Paz'!E62+'Vicente Casares'!E62</f>
        <v>1</v>
      </c>
      <c r="G61" s="118"/>
      <c r="H61" s="37"/>
      <c r="I61" s="59"/>
      <c r="J61" s="13"/>
    </row>
    <row r="62" spans="2:10" s="6" customFormat="1" ht="24">
      <c r="B62" s="41" t="s">
        <v>348</v>
      </c>
      <c r="C62" s="62" t="s">
        <v>261</v>
      </c>
      <c r="D62" s="227"/>
      <c r="E62" s="227"/>
      <c r="F62" s="227"/>
      <c r="G62" s="236"/>
      <c r="H62" s="228"/>
      <c r="I62" s="53"/>
      <c r="J62" s="228"/>
    </row>
    <row r="63" spans="2:10" s="6" customFormat="1" ht="24">
      <c r="B63" s="214" t="s">
        <v>349</v>
      </c>
      <c r="C63" s="226" t="s">
        <v>147</v>
      </c>
      <c r="D63" s="216" t="s">
        <v>105</v>
      </c>
      <c r="E63" s="218" t="s">
        <v>6</v>
      </c>
      <c r="F63" s="48">
        <f>'A. Petión'!F64+Kloosterman!E64+Levene!E64+'Máximo Paz'!E64+'Vicente Casares'!E64</f>
        <v>940</v>
      </c>
      <c r="G63" s="118"/>
      <c r="H63" s="37"/>
      <c r="I63" s="59"/>
      <c r="J63" s="13"/>
    </row>
    <row r="64" spans="2:10" s="6" customFormat="1" ht="24">
      <c r="B64" s="214" t="s">
        <v>350</v>
      </c>
      <c r="C64" s="226" t="s">
        <v>148</v>
      </c>
      <c r="D64" s="216" t="s">
        <v>105</v>
      </c>
      <c r="E64" s="218" t="s">
        <v>6</v>
      </c>
      <c r="F64" s="48">
        <f>'A. Petión'!F65+Kloosterman!E65+Levene!E65+'Máximo Paz'!E65+'Vicente Casares'!E65</f>
        <v>330</v>
      </c>
      <c r="G64" s="118"/>
      <c r="H64" s="37"/>
      <c r="I64" s="59"/>
      <c r="J64" s="13"/>
    </row>
    <row r="65" spans="2:10" s="6" customFormat="1" ht="24">
      <c r="B65" s="214" t="s">
        <v>351</v>
      </c>
      <c r="C65" s="226" t="s">
        <v>149</v>
      </c>
      <c r="D65" s="216" t="s">
        <v>105</v>
      </c>
      <c r="E65" s="218" t="s">
        <v>6</v>
      </c>
      <c r="F65" s="48">
        <f>'A. Petión'!F66+Kloosterman!E66+Levene!E66+'Máximo Paz'!E66+'Vicente Casares'!E66</f>
        <v>1020</v>
      </c>
      <c r="G65" s="118"/>
      <c r="H65" s="37"/>
      <c r="I65" s="59"/>
      <c r="J65" s="13"/>
    </row>
    <row r="66" spans="2:10" s="6" customFormat="1" ht="24">
      <c r="B66" s="15" t="s">
        <v>352</v>
      </c>
      <c r="C66" s="64" t="s">
        <v>262</v>
      </c>
      <c r="D66" s="227"/>
      <c r="E66" s="227"/>
      <c r="F66" s="227"/>
      <c r="G66" s="236"/>
      <c r="H66" s="228"/>
      <c r="I66" s="53"/>
      <c r="J66" s="228"/>
    </row>
    <row r="67" spans="2:10" s="6" customFormat="1" ht="24">
      <c r="B67" s="219" t="s">
        <v>353</v>
      </c>
      <c r="C67" s="63" t="s">
        <v>263</v>
      </c>
      <c r="D67" s="11" t="s">
        <v>88</v>
      </c>
      <c r="E67" s="66" t="s">
        <v>92</v>
      </c>
      <c r="F67" s="48">
        <f>'A. Petión'!F68+Kloosterman!E68+Levene!E68+'Máximo Paz'!E68+'Vicente Casares'!E68</f>
        <v>53</v>
      </c>
      <c r="G67" s="118"/>
      <c r="H67" s="37"/>
      <c r="I67" s="59"/>
      <c r="J67" s="13"/>
    </row>
    <row r="68" spans="2:10" s="6" customFormat="1" ht="24">
      <c r="B68" s="219" t="s">
        <v>354</v>
      </c>
      <c r="C68" s="63" t="s">
        <v>264</v>
      </c>
      <c r="D68" s="11" t="s">
        <v>88</v>
      </c>
      <c r="E68" s="66" t="s">
        <v>92</v>
      </c>
      <c r="F68" s="48">
        <f>'A. Petión'!F69+Kloosterman!E69+Levene!E69+'Máximo Paz'!E69+'Vicente Casares'!E69</f>
        <v>8</v>
      </c>
      <c r="G68" s="118"/>
      <c r="H68" s="37"/>
      <c r="I68" s="59"/>
      <c r="J68" s="13"/>
    </row>
    <row r="69" spans="2:10" s="6" customFormat="1" ht="24">
      <c r="B69" s="219" t="s">
        <v>355</v>
      </c>
      <c r="C69" s="63" t="s">
        <v>150</v>
      </c>
      <c r="D69" s="11" t="s">
        <v>88</v>
      </c>
      <c r="E69" s="66" t="s">
        <v>92</v>
      </c>
      <c r="F69" s="48">
        <f>'A. Petión'!F70+Kloosterman!E70+Levene!E70+'Máximo Paz'!E70+'Vicente Casares'!E70</f>
        <v>30</v>
      </c>
      <c r="G69" s="118"/>
      <c r="H69" s="37"/>
      <c r="I69" s="59"/>
      <c r="J69" s="13"/>
    </row>
    <row r="70" spans="2:10" s="6" customFormat="1" ht="24">
      <c r="B70" s="219" t="s">
        <v>356</v>
      </c>
      <c r="C70" s="220" t="s">
        <v>118</v>
      </c>
      <c r="D70" s="11" t="s">
        <v>88</v>
      </c>
      <c r="E70" s="66" t="s">
        <v>92</v>
      </c>
      <c r="F70" s="48">
        <f>'A. Petión'!F71+Kloosterman!E71+Levene!E71+'Máximo Paz'!E71+'Vicente Casares'!E71</f>
        <v>42</v>
      </c>
      <c r="G70" s="118"/>
      <c r="H70" s="37"/>
      <c r="I70" s="59"/>
      <c r="J70" s="13"/>
    </row>
    <row r="71" spans="2:10" s="6" customFormat="1" ht="24">
      <c r="B71" s="219" t="s">
        <v>357</v>
      </c>
      <c r="C71" s="221" t="s">
        <v>265</v>
      </c>
      <c r="D71" s="11" t="s">
        <v>88</v>
      </c>
      <c r="E71" s="66" t="s">
        <v>92</v>
      </c>
      <c r="F71" s="48">
        <f>'A. Petión'!F72+Kloosterman!E72+Levene!E72+'Máximo Paz'!E72+'Vicente Casares'!E72</f>
        <v>9</v>
      </c>
      <c r="G71" s="118"/>
      <c r="H71" s="37"/>
      <c r="I71" s="59"/>
      <c r="J71" s="13"/>
    </row>
    <row r="72" spans="2:10" s="6" customFormat="1" ht="24">
      <c r="B72" s="15" t="s">
        <v>358</v>
      </c>
      <c r="C72" s="64" t="s">
        <v>266</v>
      </c>
      <c r="D72" s="229" t="s">
        <v>88</v>
      </c>
      <c r="E72" s="222"/>
      <c r="F72" s="222"/>
      <c r="G72" s="228"/>
      <c r="H72" s="228"/>
      <c r="I72" s="53"/>
      <c r="J72" s="228"/>
    </row>
    <row r="73" spans="2:10" s="6" customFormat="1" ht="24">
      <c r="B73" s="219" t="s">
        <v>359</v>
      </c>
      <c r="C73" s="220" t="s">
        <v>267</v>
      </c>
      <c r="D73" s="14" t="s">
        <v>88</v>
      </c>
      <c r="E73" s="14" t="s">
        <v>6</v>
      </c>
      <c r="F73" s="48">
        <f>'A. Petión'!F74+Kloosterman!E74+Levene!E74+'Máximo Paz'!E74+'Vicente Casares'!E74</f>
        <v>50</v>
      </c>
      <c r="G73" s="118"/>
      <c r="H73" s="37"/>
      <c r="I73" s="59"/>
      <c r="J73" s="13"/>
    </row>
    <row r="74" spans="2:10" s="6" customFormat="1" ht="24">
      <c r="B74" s="219" t="s">
        <v>360</v>
      </c>
      <c r="C74" s="220" t="s">
        <v>268</v>
      </c>
      <c r="D74" s="14" t="s">
        <v>88</v>
      </c>
      <c r="E74" s="14" t="s">
        <v>92</v>
      </c>
      <c r="F74" s="48">
        <f>'A. Petión'!F75+Kloosterman!E75+Levene!E75+'Máximo Paz'!E75+'Vicente Casares'!E75</f>
        <v>5</v>
      </c>
      <c r="G74" s="118"/>
      <c r="H74" s="37"/>
      <c r="I74" s="59"/>
      <c r="J74" s="13"/>
    </row>
    <row r="75" spans="2:10" s="6" customFormat="1" ht="24">
      <c r="B75" s="219" t="s">
        <v>361</v>
      </c>
      <c r="C75" s="220" t="s">
        <v>269</v>
      </c>
      <c r="D75" s="14" t="s">
        <v>88</v>
      </c>
      <c r="E75" s="231" t="s">
        <v>4</v>
      </c>
      <c r="F75" s="48">
        <f>'A. Petión'!F76+Kloosterman!E76+Levene!E76+'Máximo Paz'!E76+'Vicente Casares'!E76</f>
        <v>1</v>
      </c>
      <c r="G75" s="118"/>
      <c r="H75" s="37"/>
      <c r="I75" s="59"/>
      <c r="J75" s="13"/>
    </row>
    <row r="76" spans="2:10" s="6" customFormat="1" ht="24">
      <c r="B76" s="219" t="s">
        <v>362</v>
      </c>
      <c r="C76" s="213" t="s">
        <v>151</v>
      </c>
      <c r="D76" s="14" t="s">
        <v>88</v>
      </c>
      <c r="E76" s="14" t="s">
        <v>92</v>
      </c>
      <c r="F76" s="48">
        <f>'A. Petión'!F77+Kloosterman!E77+Levene!E77+'Máximo Paz'!E77+'Vicente Casares'!E77</f>
        <v>1</v>
      </c>
      <c r="G76" s="118"/>
      <c r="H76" s="37"/>
      <c r="I76" s="59"/>
      <c r="J76" s="13"/>
    </row>
    <row r="77" spans="2:10" s="6" customFormat="1" ht="24">
      <c r="B77" s="219" t="s">
        <v>363</v>
      </c>
      <c r="C77" s="213" t="s">
        <v>270</v>
      </c>
      <c r="D77" s="14" t="s">
        <v>88</v>
      </c>
      <c r="E77" s="14" t="s">
        <v>92</v>
      </c>
      <c r="F77" s="48">
        <f>'A. Petión'!F78+Kloosterman!E78+Levene!E78+'Máximo Paz'!E78+'Vicente Casares'!E78</f>
        <v>1</v>
      </c>
      <c r="G77" s="118"/>
      <c r="H77" s="37"/>
      <c r="I77" s="59"/>
      <c r="J77" s="13"/>
    </row>
    <row r="78" spans="2:10" s="6" customFormat="1" ht="24">
      <c r="B78" s="219" t="s">
        <v>364</v>
      </c>
      <c r="C78" s="213" t="s">
        <v>271</v>
      </c>
      <c r="D78" s="14" t="s">
        <v>88</v>
      </c>
      <c r="E78" s="14" t="s">
        <v>92</v>
      </c>
      <c r="F78" s="48">
        <f>'A. Petión'!F79+Kloosterman!E79+Levene!E79+'Máximo Paz'!E79+'Vicente Casares'!E79</f>
        <v>1</v>
      </c>
      <c r="G78" s="118"/>
      <c r="H78" s="37"/>
      <c r="I78" s="59"/>
      <c r="J78" s="13"/>
    </row>
    <row r="79" spans="2:10" s="6" customFormat="1" ht="24">
      <c r="B79" s="219" t="s">
        <v>365</v>
      </c>
      <c r="C79" s="213" t="s">
        <v>152</v>
      </c>
      <c r="D79" s="14" t="s">
        <v>88</v>
      </c>
      <c r="E79" s="14" t="s">
        <v>92</v>
      </c>
      <c r="F79" s="48">
        <f>'A. Petión'!F80+Kloosterman!E80+Levene!E80+'Máximo Paz'!E80+'Vicente Casares'!E80</f>
        <v>1</v>
      </c>
      <c r="G79" s="118"/>
      <c r="H79" s="37"/>
      <c r="I79" s="59"/>
      <c r="J79" s="13"/>
    </row>
    <row r="80" spans="2:10" s="6" customFormat="1" ht="24">
      <c r="B80" s="219" t="s">
        <v>366</v>
      </c>
      <c r="C80" s="220" t="s">
        <v>272</v>
      </c>
      <c r="D80" s="14" t="s">
        <v>88</v>
      </c>
      <c r="E80" s="14" t="s">
        <v>4</v>
      </c>
      <c r="F80" s="48">
        <f>'A. Petión'!F81+Kloosterman!E81+Levene!E81+'Máximo Paz'!E81+'Vicente Casares'!E81</f>
        <v>1</v>
      </c>
      <c r="G80" s="118"/>
      <c r="H80" s="37"/>
      <c r="I80" s="59"/>
      <c r="J80" s="13"/>
    </row>
    <row r="81" spans="2:10" s="6" customFormat="1" ht="24">
      <c r="B81" s="15" t="s">
        <v>367</v>
      </c>
      <c r="C81" s="64" t="s">
        <v>281</v>
      </c>
      <c r="D81" s="232" t="s">
        <v>88</v>
      </c>
      <c r="E81" s="232" t="s">
        <v>4</v>
      </c>
      <c r="F81" s="230">
        <v>1</v>
      </c>
      <c r="G81" s="237"/>
      <c r="H81" s="237"/>
      <c r="I81" s="53"/>
      <c r="J81" s="234"/>
    </row>
    <row r="82" spans="2:10" s="6" customFormat="1" ht="24">
      <c r="B82" s="15" t="s">
        <v>368</v>
      </c>
      <c r="C82" s="62" t="s">
        <v>280</v>
      </c>
      <c r="D82" s="222" t="s">
        <v>105</v>
      </c>
      <c r="E82" s="222" t="s">
        <v>4</v>
      </c>
      <c r="F82" s="230">
        <v>1</v>
      </c>
      <c r="G82" s="237"/>
      <c r="H82" s="237"/>
      <c r="I82" s="53"/>
      <c r="J82" s="234"/>
    </row>
    <row r="83" spans="2:10" s="5" customFormat="1" ht="24">
      <c r="B83" s="138" t="s">
        <v>369</v>
      </c>
      <c r="C83" s="100" t="s">
        <v>49</v>
      </c>
      <c r="D83" s="98"/>
      <c r="E83" s="107"/>
      <c r="F83" s="154"/>
      <c r="G83" s="97"/>
      <c r="H83" s="97"/>
      <c r="I83" s="156"/>
      <c r="J83" s="99"/>
    </row>
    <row r="84" spans="2:10" s="6" customFormat="1" ht="24">
      <c r="B84" s="26" t="s">
        <v>370</v>
      </c>
      <c r="C84" s="114" t="s">
        <v>273</v>
      </c>
      <c r="D84" s="16"/>
      <c r="E84" s="16"/>
      <c r="F84" s="115"/>
      <c r="G84" s="150"/>
      <c r="H84" s="150"/>
      <c r="I84" s="150"/>
      <c r="J84" s="152"/>
    </row>
    <row r="85" spans="2:10" s="9" customFormat="1" ht="24">
      <c r="B85" s="27" t="s">
        <v>371</v>
      </c>
      <c r="C85" s="108" t="s">
        <v>8</v>
      </c>
      <c r="D85" s="14" t="s">
        <v>90</v>
      </c>
      <c r="E85" s="113" t="s">
        <v>7</v>
      </c>
      <c r="F85" s="48">
        <f>'A. Petión'!F86+Kloosterman!E86+Levene!E86+'Máximo Paz'!E86+'Vicente Casares'!E86</f>
        <v>19.11</v>
      </c>
      <c r="G85" s="109"/>
      <c r="H85" s="37"/>
      <c r="I85" s="59"/>
      <c r="J85" s="13"/>
    </row>
    <row r="86" spans="2:10" s="9" customFormat="1" ht="24">
      <c r="B86" s="27" t="s">
        <v>372</v>
      </c>
      <c r="C86" s="116" t="s">
        <v>274</v>
      </c>
      <c r="D86" s="14" t="s">
        <v>90</v>
      </c>
      <c r="E86" s="113" t="s">
        <v>7</v>
      </c>
      <c r="F86" s="48">
        <f>'A. Petión'!F87+Kloosterman!E87+Levene!E87+'Máximo Paz'!E87+'Vicente Casares'!E87</f>
        <v>19.11</v>
      </c>
      <c r="G86" s="109"/>
      <c r="H86" s="37"/>
      <c r="I86" s="59"/>
      <c r="J86" s="13"/>
    </row>
    <row r="87" spans="2:10" s="9" customFormat="1" ht="24">
      <c r="B87" s="27" t="s">
        <v>373</v>
      </c>
      <c r="C87" s="117" t="s">
        <v>275</v>
      </c>
      <c r="D87" s="14" t="s">
        <v>88</v>
      </c>
      <c r="E87" s="113" t="s">
        <v>6</v>
      </c>
      <c r="F87" s="48">
        <f>'A. Petión'!F88+Kloosterman!E88+Levene!E88+'Máximo Paz'!E88+'Vicente Casares'!E88</f>
        <v>36</v>
      </c>
      <c r="G87" s="111"/>
      <c r="H87" s="37"/>
      <c r="I87" s="59"/>
      <c r="J87" s="13"/>
    </row>
    <row r="88" spans="2:10" s="9" customFormat="1" ht="24">
      <c r="B88" s="27" t="s">
        <v>374</v>
      </c>
      <c r="C88" s="116" t="s">
        <v>276</v>
      </c>
      <c r="D88" s="14" t="s">
        <v>88</v>
      </c>
      <c r="E88" s="113" t="s">
        <v>6</v>
      </c>
      <c r="F88" s="48">
        <f>'A. Petión'!F89+Kloosterman!E89+Levene!E89+'Máximo Paz'!E89+'Vicente Casares'!E89</f>
        <v>42</v>
      </c>
      <c r="G88" s="111"/>
      <c r="H88" s="37"/>
      <c r="I88" s="59"/>
      <c r="J88" s="13"/>
    </row>
    <row r="89" spans="2:10" s="9" customFormat="1" ht="24">
      <c r="B89" s="27" t="s">
        <v>375</v>
      </c>
      <c r="C89" s="116" t="s">
        <v>277</v>
      </c>
      <c r="D89" s="14" t="s">
        <v>88</v>
      </c>
      <c r="E89" s="113" t="s">
        <v>6</v>
      </c>
      <c r="F89" s="48">
        <f>'A. Petión'!F90+Kloosterman!E90+Levene!E90+'Máximo Paz'!E90+'Vicente Casares'!E90</f>
        <v>225</v>
      </c>
      <c r="G89" s="111"/>
      <c r="H89" s="37"/>
      <c r="I89" s="59"/>
      <c r="J89" s="13"/>
    </row>
    <row r="90" spans="2:10" s="9" customFormat="1" ht="24">
      <c r="B90" s="27" t="s">
        <v>376</v>
      </c>
      <c r="C90" s="116" t="s">
        <v>107</v>
      </c>
      <c r="D90" s="14" t="s">
        <v>88</v>
      </c>
      <c r="E90" s="113" t="s">
        <v>102</v>
      </c>
      <c r="F90" s="48">
        <f>'A. Petión'!F91+Kloosterman!E91+Levene!E91+'Máximo Paz'!E91+'Vicente Casares'!E91</f>
        <v>24</v>
      </c>
      <c r="G90" s="111"/>
      <c r="H90" s="37"/>
      <c r="I90" s="59"/>
      <c r="J90" s="13"/>
    </row>
    <row r="91" spans="2:10" s="9" customFormat="1" ht="24">
      <c r="B91" s="27" t="s">
        <v>377</v>
      </c>
      <c r="C91" s="116" t="s">
        <v>103</v>
      </c>
      <c r="D91" s="14" t="s">
        <v>88</v>
      </c>
      <c r="E91" s="113" t="s">
        <v>5</v>
      </c>
      <c r="F91" s="48">
        <f>'A. Petión'!F92+Kloosterman!E92+Levene!E92+'Máximo Paz'!E92+'Vicente Casares'!E92</f>
        <v>153</v>
      </c>
      <c r="G91" s="111"/>
      <c r="H91" s="37"/>
      <c r="I91" s="59"/>
      <c r="J91" s="13"/>
    </row>
    <row r="92" spans="2:10" s="9" customFormat="1" ht="24">
      <c r="B92" s="27" t="s">
        <v>378</v>
      </c>
      <c r="C92" s="116" t="s">
        <v>104</v>
      </c>
      <c r="D92" s="14" t="s">
        <v>88</v>
      </c>
      <c r="E92" s="113" t="s">
        <v>6</v>
      </c>
      <c r="F92" s="48">
        <f>'A. Petión'!F93+Kloosterman!E93+Levene!E93+'Máximo Paz'!E93+'Vicente Casares'!E93</f>
        <v>111</v>
      </c>
      <c r="G92" s="111"/>
      <c r="H92" s="37"/>
      <c r="I92" s="59"/>
      <c r="J92" s="13"/>
    </row>
    <row r="93" spans="2:10" s="9" customFormat="1" ht="24">
      <c r="B93" s="27" t="s">
        <v>379</v>
      </c>
      <c r="C93" s="116" t="s">
        <v>278</v>
      </c>
      <c r="D93" s="14" t="s">
        <v>88</v>
      </c>
      <c r="E93" s="113" t="s">
        <v>6</v>
      </c>
      <c r="F93" s="48">
        <f>'A. Petión'!F94+Kloosterman!E94+Levene!E94+'Máximo Paz'!E94+'Vicente Casares'!E94</f>
        <v>45</v>
      </c>
      <c r="G93" s="111"/>
      <c r="H93" s="37"/>
      <c r="I93" s="59"/>
      <c r="J93" s="13"/>
    </row>
    <row r="94" spans="2:10" s="9" customFormat="1" ht="24">
      <c r="B94" s="27" t="s">
        <v>380</v>
      </c>
      <c r="C94" s="116" t="s">
        <v>279</v>
      </c>
      <c r="D94" s="14" t="s">
        <v>105</v>
      </c>
      <c r="E94" s="113" t="s">
        <v>106</v>
      </c>
      <c r="F94" s="48">
        <f>'A. Petión'!F95+Kloosterman!E95+Levene!E95+'Máximo Paz'!E95+'Vicente Casares'!E95</f>
        <v>18</v>
      </c>
      <c r="G94" s="118"/>
      <c r="H94" s="54"/>
      <c r="I94" s="59"/>
      <c r="J94" s="13"/>
    </row>
    <row r="95" spans="2:10" s="9" customFormat="1" ht="24">
      <c r="B95" s="26" t="s">
        <v>381</v>
      </c>
      <c r="C95" s="157" t="s">
        <v>253</v>
      </c>
      <c r="D95" s="158"/>
      <c r="E95" s="16"/>
      <c r="F95" s="115"/>
      <c r="G95" s="159"/>
      <c r="H95" s="160"/>
      <c r="I95" s="150"/>
      <c r="J95" s="161"/>
    </row>
    <row r="96" spans="2:10" s="9" customFormat="1" ht="24">
      <c r="B96" s="40" t="s">
        <v>382</v>
      </c>
      <c r="C96" s="108" t="s">
        <v>8</v>
      </c>
      <c r="D96" s="14" t="s">
        <v>90</v>
      </c>
      <c r="E96" s="12" t="s">
        <v>6</v>
      </c>
      <c r="F96" s="48">
        <f>'A. Petión'!F97+Kloosterman!E97+Levene!E97+'Máximo Paz'!E97+'Vicente Casares'!E97</f>
        <v>2.335</v>
      </c>
      <c r="G96" s="109"/>
      <c r="H96" s="37"/>
      <c r="I96" s="204"/>
      <c r="J96" s="13"/>
    </row>
    <row r="97" spans="2:10" s="9" customFormat="1" ht="24">
      <c r="B97" s="40" t="s">
        <v>383</v>
      </c>
      <c r="C97" s="108" t="s">
        <v>252</v>
      </c>
      <c r="D97" s="14" t="s">
        <v>90</v>
      </c>
      <c r="E97" s="113" t="s">
        <v>7</v>
      </c>
      <c r="F97" s="48">
        <f>'A. Petión'!F98+Kloosterman!E98+Levene!E98+'Máximo Paz'!E98+'Vicente Casares'!E98</f>
        <v>8.7500000000000008E-2</v>
      </c>
      <c r="G97" s="109"/>
      <c r="H97" s="37"/>
      <c r="I97" s="204"/>
      <c r="J97" s="13"/>
    </row>
    <row r="98" spans="2:10" s="9" customFormat="1" ht="24">
      <c r="B98" s="40" t="s">
        <v>384</v>
      </c>
      <c r="C98" s="119" t="s">
        <v>251</v>
      </c>
      <c r="D98" s="14" t="s">
        <v>90</v>
      </c>
      <c r="E98" s="12" t="s">
        <v>7</v>
      </c>
      <c r="F98" s="48">
        <f>'A. Petión'!F99+Kloosterman!E99+Levene!E99+'Máximo Paz'!E99+'Vicente Casares'!E99</f>
        <v>2.2475000000000001</v>
      </c>
      <c r="G98" s="109"/>
      <c r="H98" s="37"/>
      <c r="I98" s="204"/>
      <c r="J98" s="13"/>
    </row>
    <row r="99" spans="2:10" s="9" customFormat="1" ht="24">
      <c r="B99" s="40" t="s">
        <v>385</v>
      </c>
      <c r="C99" s="119" t="s">
        <v>250</v>
      </c>
      <c r="D99" s="14" t="s">
        <v>88</v>
      </c>
      <c r="E99" s="12" t="s">
        <v>7</v>
      </c>
      <c r="F99" s="48">
        <f>'A. Petión'!F100+Kloosterman!E100+Levene!E100+'Máximo Paz'!E100+'Vicente Casares'!E100</f>
        <v>3.0960000000000001</v>
      </c>
      <c r="G99" s="109"/>
      <c r="H99" s="37"/>
      <c r="I99" s="204"/>
      <c r="J99" s="13"/>
    </row>
    <row r="100" spans="2:10" s="9" customFormat="1" ht="24">
      <c r="B100" s="40" t="s">
        <v>386</v>
      </c>
      <c r="C100" s="119" t="s">
        <v>115</v>
      </c>
      <c r="D100" s="14" t="s">
        <v>88</v>
      </c>
      <c r="E100" s="12" t="s">
        <v>7</v>
      </c>
      <c r="F100" s="48">
        <f>'A. Petión'!F101+Kloosterman!E101+Levene!E101+'Máximo Paz'!E101+'Vicente Casares'!E101</f>
        <v>1.2800000000000002</v>
      </c>
      <c r="G100" s="109"/>
      <c r="H100" s="37"/>
      <c r="I100" s="204"/>
      <c r="J100" s="13"/>
    </row>
    <row r="101" spans="2:10" s="7" customFormat="1" ht="24">
      <c r="B101" s="40" t="s">
        <v>387</v>
      </c>
      <c r="C101" s="110" t="s">
        <v>50</v>
      </c>
      <c r="D101" s="12" t="s">
        <v>91</v>
      </c>
      <c r="E101" s="12" t="s">
        <v>5</v>
      </c>
      <c r="F101" s="48">
        <f>'A. Petión'!F102+Kloosterman!E102+Levene!E102+'Máximo Paz'!E102+'Vicente Casares'!E102</f>
        <v>25</v>
      </c>
      <c r="G101" s="109"/>
      <c r="H101" s="37"/>
      <c r="I101" s="206"/>
      <c r="J101" s="13"/>
    </row>
    <row r="102" spans="2:10" s="7" customFormat="1" ht="24">
      <c r="B102" s="40" t="s">
        <v>388</v>
      </c>
      <c r="C102" s="110" t="s">
        <v>215</v>
      </c>
      <c r="D102" s="12" t="s">
        <v>91</v>
      </c>
      <c r="E102" s="12" t="s">
        <v>5</v>
      </c>
      <c r="F102" s="48">
        <f>'A. Petión'!F103+Kloosterman!E103+Levene!E103+'Máximo Paz'!E103+'Vicente Casares'!E103</f>
        <v>25</v>
      </c>
      <c r="G102" s="109"/>
      <c r="H102" s="37"/>
      <c r="I102" s="206"/>
      <c r="J102" s="13"/>
    </row>
    <row r="103" spans="2:10" s="7" customFormat="1" ht="24">
      <c r="B103" s="40" t="s">
        <v>389</v>
      </c>
      <c r="C103" s="110" t="s">
        <v>77</v>
      </c>
      <c r="D103" s="12" t="s">
        <v>91</v>
      </c>
      <c r="E103" s="12" t="s">
        <v>5</v>
      </c>
      <c r="F103" s="48">
        <f>'A. Petión'!F104+Kloosterman!E104+Levene!E104+'Máximo Paz'!E104+'Vicente Casares'!E104</f>
        <v>25</v>
      </c>
      <c r="G103" s="109"/>
      <c r="H103" s="37"/>
      <c r="I103" s="206"/>
      <c r="J103" s="13"/>
    </row>
    <row r="104" spans="2:10" s="7" customFormat="1" ht="24">
      <c r="B104" s="40" t="s">
        <v>390</v>
      </c>
      <c r="C104" s="110" t="s">
        <v>216</v>
      </c>
      <c r="D104" s="12" t="s">
        <v>91</v>
      </c>
      <c r="E104" s="12" t="s">
        <v>5</v>
      </c>
      <c r="F104" s="48">
        <f>'A. Petión'!F105+Kloosterman!E105+Levene!E105+'Máximo Paz'!E105+'Vicente Casares'!E105</f>
        <v>25</v>
      </c>
      <c r="G104" s="109"/>
      <c r="H104" s="37"/>
      <c r="I104" s="206"/>
      <c r="J104" s="13"/>
    </row>
    <row r="105" spans="2:10" s="7" customFormat="1" ht="24">
      <c r="B105" s="40" t="s">
        <v>391</v>
      </c>
      <c r="C105" s="110" t="s">
        <v>13</v>
      </c>
      <c r="D105" s="12" t="s">
        <v>91</v>
      </c>
      <c r="E105" s="12" t="s">
        <v>5</v>
      </c>
      <c r="F105" s="48">
        <f>'A. Petión'!F106+Kloosterman!E106+Levene!E106+'Máximo Paz'!E106+'Vicente Casares'!E106</f>
        <v>25</v>
      </c>
      <c r="G105" s="109"/>
      <c r="H105" s="37"/>
      <c r="I105" s="206"/>
      <c r="J105" s="13"/>
    </row>
    <row r="106" spans="2:10" s="7" customFormat="1" ht="24">
      <c r="B106" s="40" t="s">
        <v>392</v>
      </c>
      <c r="C106" s="110" t="s">
        <v>217</v>
      </c>
      <c r="D106" s="12" t="s">
        <v>91</v>
      </c>
      <c r="E106" s="12" t="s">
        <v>5</v>
      </c>
      <c r="F106" s="48">
        <f>'A. Petión'!F107+Kloosterman!E107+Levene!E107+'Máximo Paz'!E107+'Vicente Casares'!E107</f>
        <v>25</v>
      </c>
      <c r="G106" s="109"/>
      <c r="H106" s="37"/>
      <c r="I106" s="206"/>
      <c r="J106" s="13"/>
    </row>
    <row r="107" spans="2:10" s="9" customFormat="1" ht="24">
      <c r="B107" s="40" t="s">
        <v>393</v>
      </c>
      <c r="C107" s="116" t="s">
        <v>249</v>
      </c>
      <c r="D107" s="14" t="s">
        <v>88</v>
      </c>
      <c r="E107" s="113" t="s">
        <v>106</v>
      </c>
      <c r="F107" s="48">
        <f>'A. Petión'!F108+Kloosterman!E108+Levene!E108+'Máximo Paz'!E108+'Vicente Casares'!E108</f>
        <v>4</v>
      </c>
      <c r="G107" s="118"/>
      <c r="H107" s="54"/>
      <c r="I107" s="59"/>
      <c r="J107" s="13"/>
    </row>
    <row r="108" spans="2:10" s="9" customFormat="1" ht="48">
      <c r="B108" s="40" t="s">
        <v>394</v>
      </c>
      <c r="C108" s="110" t="s">
        <v>248</v>
      </c>
      <c r="D108" s="14" t="s">
        <v>88</v>
      </c>
      <c r="E108" s="12" t="s">
        <v>6</v>
      </c>
      <c r="F108" s="48">
        <f>'A. Petión'!F109+Kloosterman!E109+Levene!E109+'Máximo Paz'!E109+'Vicente Casares'!E109</f>
        <v>4.8</v>
      </c>
      <c r="G108" s="120"/>
      <c r="H108" s="37"/>
      <c r="I108" s="204"/>
      <c r="J108" s="13"/>
    </row>
    <row r="109" spans="2:10" s="5" customFormat="1" ht="24">
      <c r="B109" s="138" t="s">
        <v>395</v>
      </c>
      <c r="C109" s="100" t="s">
        <v>9</v>
      </c>
      <c r="D109" s="98"/>
      <c r="E109" s="107"/>
      <c r="F109" s="154"/>
      <c r="G109" s="97"/>
      <c r="H109" s="97"/>
      <c r="I109" s="156"/>
      <c r="J109" s="99"/>
    </row>
    <row r="110" spans="2:10" s="6" customFormat="1" ht="24">
      <c r="B110" s="26" t="s">
        <v>396</v>
      </c>
      <c r="C110" s="157" t="s">
        <v>247</v>
      </c>
      <c r="D110" s="158"/>
      <c r="E110" s="16"/>
      <c r="F110" s="115"/>
      <c r="G110" s="150"/>
      <c r="H110" s="150"/>
      <c r="I110" s="150"/>
      <c r="J110" s="152"/>
    </row>
    <row r="111" spans="2:10" s="6" customFormat="1" ht="24">
      <c r="B111" s="36" t="s">
        <v>397</v>
      </c>
      <c r="C111" s="110" t="s">
        <v>244</v>
      </c>
      <c r="D111" s="12" t="s">
        <v>91</v>
      </c>
      <c r="E111" s="12" t="s">
        <v>7</v>
      </c>
      <c r="F111" s="48">
        <f>'A. Petión'!F112+Kloosterman!E112+Levene!E112+'Máximo Paz'!E112+'Vicente Casares'!E112</f>
        <v>172.53000000000003</v>
      </c>
      <c r="G111" s="109"/>
      <c r="H111" s="37"/>
      <c r="I111" s="206"/>
      <c r="J111" s="13"/>
    </row>
    <row r="112" spans="2:10" s="6" customFormat="1" ht="24">
      <c r="B112" s="36" t="s">
        <v>398</v>
      </c>
      <c r="C112" s="110" t="s">
        <v>245</v>
      </c>
      <c r="D112" s="12" t="s">
        <v>91</v>
      </c>
      <c r="E112" s="12" t="s">
        <v>7</v>
      </c>
      <c r="F112" s="48">
        <f>'A. Petión'!F113+Kloosterman!E113+Levene!E113+'Máximo Paz'!E113+'Vicente Casares'!E113</f>
        <v>43.530999999999999</v>
      </c>
      <c r="G112" s="109"/>
      <c r="H112" s="37"/>
      <c r="I112" s="206"/>
      <c r="J112" s="13"/>
    </row>
    <row r="113" spans="2:21" s="6" customFormat="1" ht="24">
      <c r="B113" s="36" t="s">
        <v>399</v>
      </c>
      <c r="C113" s="110" t="s">
        <v>246</v>
      </c>
      <c r="D113" s="12" t="s">
        <v>91</v>
      </c>
      <c r="E113" s="12" t="s">
        <v>5</v>
      </c>
      <c r="F113" s="48">
        <f>'A. Petión'!F114+Kloosterman!E114+Levene!E114+'Máximo Paz'!E114+'Vicente Casares'!E114</f>
        <v>870.62</v>
      </c>
      <c r="G113" s="109"/>
      <c r="H113" s="37"/>
      <c r="I113" s="206"/>
      <c r="J113" s="13"/>
    </row>
    <row r="114" spans="2:21" s="6" customFormat="1" ht="24">
      <c r="B114" s="26" t="s">
        <v>400</v>
      </c>
      <c r="C114" s="157" t="s">
        <v>243</v>
      </c>
      <c r="D114" s="158"/>
      <c r="E114" s="16"/>
      <c r="F114" s="115"/>
      <c r="G114" s="150"/>
      <c r="H114" s="150"/>
      <c r="I114" s="150"/>
      <c r="J114" s="162"/>
    </row>
    <row r="115" spans="2:21" s="6" customFormat="1" ht="24">
      <c r="B115" s="36" t="s">
        <v>401</v>
      </c>
      <c r="C115" s="28" t="s">
        <v>69</v>
      </c>
      <c r="D115" s="11" t="s">
        <v>88</v>
      </c>
      <c r="E115" s="11" t="s">
        <v>5</v>
      </c>
      <c r="F115" s="48">
        <f>'A. Petión'!F116+Kloosterman!E116+Levene!E116+'Máximo Paz'!E116+'Vicente Casares'!E116</f>
        <v>129</v>
      </c>
      <c r="G115" s="109"/>
      <c r="H115" s="37"/>
      <c r="I115" s="206"/>
      <c r="J115" s="13"/>
    </row>
    <row r="116" spans="2:21" s="5" customFormat="1" ht="24">
      <c r="B116" s="36" t="s">
        <v>402</v>
      </c>
      <c r="C116" s="28" t="s">
        <v>70</v>
      </c>
      <c r="D116" s="11" t="s">
        <v>88</v>
      </c>
      <c r="E116" s="11" t="s">
        <v>5</v>
      </c>
      <c r="F116" s="48">
        <f>'A. Petión'!F117+Kloosterman!E117+Levene!E117+'Máximo Paz'!E117+'Vicente Casares'!E117</f>
        <v>31.63</v>
      </c>
      <c r="G116" s="111"/>
      <c r="H116" s="37"/>
      <c r="I116" s="207"/>
      <c r="J116" s="13"/>
      <c r="R116" s="86"/>
      <c r="T116" s="82"/>
      <c r="U116" s="85"/>
    </row>
    <row r="117" spans="2:21" s="6" customFormat="1" ht="24">
      <c r="B117" s="36" t="s">
        <v>403</v>
      </c>
      <c r="C117" s="28" t="s">
        <v>71</v>
      </c>
      <c r="D117" s="11" t="s">
        <v>88</v>
      </c>
      <c r="E117" s="14" t="s">
        <v>92</v>
      </c>
      <c r="F117" s="48">
        <f>'A. Petión'!F118+Kloosterman!E118+Levene!E118+'Máximo Paz'!E118+'Vicente Casares'!E118</f>
        <v>12</v>
      </c>
      <c r="G117" s="111"/>
      <c r="H117" s="37"/>
      <c r="I117" s="207"/>
      <c r="J117" s="13"/>
      <c r="R117" s="86"/>
      <c r="T117" s="82"/>
      <c r="U117" s="85"/>
    </row>
    <row r="118" spans="2:21" s="4" customFormat="1" ht="24">
      <c r="B118" s="36" t="s">
        <v>404</v>
      </c>
      <c r="C118" s="28" t="s">
        <v>72</v>
      </c>
      <c r="D118" s="11" t="s">
        <v>88</v>
      </c>
      <c r="E118" s="12" t="s">
        <v>6</v>
      </c>
      <c r="F118" s="48">
        <f>'A. Petión'!F119+Kloosterman!E119+Levene!E119+'Máximo Paz'!E119+'Vicente Casares'!E119</f>
        <v>77.400000000000006</v>
      </c>
      <c r="G118" s="111"/>
      <c r="H118" s="37"/>
      <c r="I118" s="207"/>
      <c r="J118" s="13"/>
      <c r="Q118" s="89"/>
      <c r="R118" s="87"/>
      <c r="T118" s="91"/>
      <c r="U118" s="85"/>
    </row>
    <row r="119" spans="2:21" s="7" customFormat="1" ht="24">
      <c r="B119" s="36" t="s">
        <v>405</v>
      </c>
      <c r="C119" s="110" t="s">
        <v>157</v>
      </c>
      <c r="D119" s="14" t="s">
        <v>88</v>
      </c>
      <c r="E119" s="14" t="s">
        <v>92</v>
      </c>
      <c r="F119" s="48">
        <f>'A. Petión'!F120+Kloosterman!E120+Levene!E120+'Máximo Paz'!E120+'Vicente Casares'!E120</f>
        <v>28</v>
      </c>
      <c r="G119" s="111"/>
      <c r="H119" s="37"/>
      <c r="I119" s="207"/>
      <c r="J119" s="13"/>
      <c r="Q119" s="89"/>
      <c r="R119" s="90"/>
      <c r="T119" s="83"/>
      <c r="U119" s="85"/>
    </row>
    <row r="120" spans="2:21" s="5" customFormat="1" ht="24">
      <c r="B120" s="36" t="s">
        <v>406</v>
      </c>
      <c r="C120" s="105" t="s">
        <v>240</v>
      </c>
      <c r="D120" s="14" t="s">
        <v>88</v>
      </c>
      <c r="E120" s="14" t="s">
        <v>5</v>
      </c>
      <c r="F120" s="48">
        <f>'A. Petión'!F121+Kloosterman!E121+Levene!E121+'Máximo Paz'!E121+'Vicente Casares'!E121</f>
        <v>16.5</v>
      </c>
      <c r="G120" s="109"/>
      <c r="H120" s="37"/>
      <c r="I120" s="206"/>
      <c r="J120" s="13"/>
      <c r="Q120" s="88"/>
      <c r="R120" s="90"/>
    </row>
    <row r="121" spans="2:21" s="6" customFormat="1" ht="24">
      <c r="B121" s="26" t="s">
        <v>407</v>
      </c>
      <c r="C121" s="157" t="s">
        <v>235</v>
      </c>
      <c r="D121" s="158"/>
      <c r="E121" s="16"/>
      <c r="F121" s="115"/>
      <c r="G121" s="150"/>
      <c r="H121" s="150"/>
      <c r="I121" s="150"/>
      <c r="J121" s="162"/>
      <c r="R121" s="84"/>
    </row>
    <row r="122" spans="2:21" s="5" customFormat="1" ht="24">
      <c r="B122" s="34" t="s">
        <v>408</v>
      </c>
      <c r="C122" s="28" t="s">
        <v>236</v>
      </c>
      <c r="D122" s="11" t="s">
        <v>88</v>
      </c>
      <c r="E122" s="11" t="s">
        <v>7</v>
      </c>
      <c r="F122" s="48">
        <f>'A. Petión'!F123+Kloosterman!E123+Levene!E123+'Máximo Paz'!E123+'Vicente Casares'!E123</f>
        <v>39.974000000000004</v>
      </c>
      <c r="G122" s="109"/>
      <c r="H122" s="37"/>
      <c r="I122" s="206"/>
      <c r="J122" s="13"/>
      <c r="R122" s="85"/>
    </row>
    <row r="123" spans="2:21" s="5" customFormat="1" ht="24">
      <c r="B123" s="34" t="s">
        <v>409</v>
      </c>
      <c r="C123" s="108" t="s">
        <v>237</v>
      </c>
      <c r="D123" s="11" t="s">
        <v>88</v>
      </c>
      <c r="E123" s="11" t="s">
        <v>7</v>
      </c>
      <c r="F123" s="48">
        <f>'A. Petión'!F124+Kloosterman!E124+Levene!E124+'Máximo Paz'!E124+'Vicente Casares'!E124</f>
        <v>15.027000000000001</v>
      </c>
      <c r="G123" s="109"/>
      <c r="H123" s="37"/>
      <c r="I123" s="206"/>
      <c r="J123" s="13"/>
      <c r="R123" s="85"/>
    </row>
    <row r="124" spans="2:21" s="5" customFormat="1" ht="24">
      <c r="B124" s="34" t="s">
        <v>410</v>
      </c>
      <c r="C124" s="28" t="s">
        <v>241</v>
      </c>
      <c r="D124" s="11" t="s">
        <v>88</v>
      </c>
      <c r="E124" s="11" t="s">
        <v>7</v>
      </c>
      <c r="F124" s="48">
        <f>'A. Petión'!F125+Kloosterman!E125+Levene!E125+'Máximo Paz'!E125+'Vicente Casares'!E125</f>
        <v>18.916</v>
      </c>
      <c r="G124" s="109"/>
      <c r="H124" s="37"/>
      <c r="I124" s="206"/>
      <c r="J124" s="13"/>
    </row>
    <row r="125" spans="2:21" s="5" customFormat="1" ht="24">
      <c r="B125" s="34" t="s">
        <v>411</v>
      </c>
      <c r="C125" s="28" t="s">
        <v>240</v>
      </c>
      <c r="D125" s="11" t="s">
        <v>88</v>
      </c>
      <c r="E125" s="11" t="s">
        <v>5</v>
      </c>
      <c r="F125" s="48">
        <f>'A. Petión'!F126+Kloosterman!E126+Levene!E126+'Máximo Paz'!E126+'Vicente Casares'!E126</f>
        <v>18.62</v>
      </c>
      <c r="G125" s="109"/>
      <c r="H125" s="37"/>
      <c r="I125" s="206"/>
      <c r="J125" s="13"/>
    </row>
    <row r="126" spans="2:21" s="7" customFormat="1" ht="24">
      <c r="B126" s="34" t="s">
        <v>412</v>
      </c>
      <c r="C126" s="28" t="s">
        <v>242</v>
      </c>
      <c r="D126" s="11" t="s">
        <v>88</v>
      </c>
      <c r="E126" s="12" t="s">
        <v>6</v>
      </c>
      <c r="F126" s="48">
        <f>'A. Petión'!F127+Kloosterman!E127+Levene!E127+'Máximo Paz'!E127+'Vicente Casares'!E127</f>
        <v>218.2</v>
      </c>
      <c r="G126" s="120"/>
      <c r="H126" s="37"/>
      <c r="I126" s="206"/>
      <c r="J126" s="13"/>
    </row>
    <row r="127" spans="2:21" s="6" customFormat="1" ht="24">
      <c r="B127" s="26" t="s">
        <v>413</v>
      </c>
      <c r="C127" s="157" t="s">
        <v>234</v>
      </c>
      <c r="D127" s="158"/>
      <c r="E127" s="16"/>
      <c r="F127" s="115"/>
      <c r="G127" s="150"/>
      <c r="H127" s="150"/>
      <c r="I127" s="150"/>
      <c r="J127" s="162"/>
    </row>
    <row r="128" spans="2:21" s="5" customFormat="1" ht="24">
      <c r="B128" s="34" t="s">
        <v>414</v>
      </c>
      <c r="C128" s="28" t="s">
        <v>236</v>
      </c>
      <c r="D128" s="11" t="s">
        <v>91</v>
      </c>
      <c r="E128" s="11" t="s">
        <v>7</v>
      </c>
      <c r="F128" s="48">
        <f>'A. Petión'!F129+Kloosterman!E129+Levene!E129+'Máximo Paz'!E129+'Vicente Casares'!E129</f>
        <v>2.4</v>
      </c>
      <c r="G128" s="109"/>
      <c r="H128" s="37"/>
      <c r="I128" s="206"/>
      <c r="J128" s="13"/>
    </row>
    <row r="129" spans="2:10" s="5" customFormat="1" ht="24">
      <c r="B129" s="34" t="s">
        <v>415</v>
      </c>
      <c r="C129" s="108" t="s">
        <v>237</v>
      </c>
      <c r="D129" s="14" t="s">
        <v>91</v>
      </c>
      <c r="E129" s="14" t="s">
        <v>7</v>
      </c>
      <c r="F129" s="48">
        <f>'A. Petión'!F130+Kloosterman!E130+Levene!E130+'Máximo Paz'!E130+'Vicente Casares'!E130</f>
        <v>0.9375</v>
      </c>
      <c r="G129" s="109"/>
      <c r="H129" s="37"/>
      <c r="I129" s="206"/>
      <c r="J129" s="13"/>
    </row>
    <row r="130" spans="2:10" s="5" customFormat="1" ht="24">
      <c r="B130" s="34" t="s">
        <v>416</v>
      </c>
      <c r="C130" s="108" t="s">
        <v>238</v>
      </c>
      <c r="D130" s="14" t="s">
        <v>91</v>
      </c>
      <c r="E130" s="14" t="s">
        <v>7</v>
      </c>
      <c r="F130" s="48">
        <f>'A. Petión'!F131+Kloosterman!E131+Levene!E131+'Máximo Paz'!E131+'Vicente Casares'!E131</f>
        <v>1.8719999999999999</v>
      </c>
      <c r="G130" s="109"/>
      <c r="H130" s="37"/>
      <c r="I130" s="206"/>
      <c r="J130" s="13"/>
    </row>
    <row r="131" spans="2:10" s="7" customFormat="1" ht="24">
      <c r="B131" s="34" t="s">
        <v>417</v>
      </c>
      <c r="C131" s="108" t="s">
        <v>239</v>
      </c>
      <c r="D131" s="14" t="s">
        <v>91</v>
      </c>
      <c r="E131" s="12" t="s">
        <v>6</v>
      </c>
      <c r="F131" s="48">
        <f>'A. Petión'!F132+Kloosterman!E132+Levene!E132+'Máximo Paz'!E132+'Vicente Casares'!E132</f>
        <v>33.799999999999997</v>
      </c>
      <c r="G131" s="120"/>
      <c r="H131" s="37"/>
      <c r="I131" s="206"/>
      <c r="J131" s="13"/>
    </row>
    <row r="132" spans="2:10" s="7" customFormat="1" ht="24">
      <c r="B132" s="34" t="s">
        <v>418</v>
      </c>
      <c r="C132" s="28" t="s">
        <v>240</v>
      </c>
      <c r="D132" s="14" t="s">
        <v>91</v>
      </c>
      <c r="E132" s="12" t="s">
        <v>5</v>
      </c>
      <c r="F132" s="48">
        <f>'A. Petión'!F133+Kloosterman!E133+Levene!E133+'Máximo Paz'!E133+'Vicente Casares'!E133</f>
        <v>21.22</v>
      </c>
      <c r="G132" s="109"/>
      <c r="H132" s="37"/>
      <c r="I132" s="206"/>
      <c r="J132" s="13"/>
    </row>
    <row r="133" spans="2:10" s="5" customFormat="1" ht="24">
      <c r="B133" s="96" t="s">
        <v>419</v>
      </c>
      <c r="C133" s="100" t="s">
        <v>10</v>
      </c>
      <c r="D133" s="98"/>
      <c r="E133" s="107"/>
      <c r="F133" s="154"/>
      <c r="G133" s="97"/>
      <c r="H133" s="97"/>
      <c r="I133" s="94"/>
      <c r="J133" s="99"/>
    </row>
    <row r="134" spans="2:10" s="6" customFormat="1" ht="24">
      <c r="B134" s="26" t="s">
        <v>420</v>
      </c>
      <c r="C134" s="157" t="s">
        <v>282</v>
      </c>
      <c r="D134" s="158"/>
      <c r="E134" s="16"/>
      <c r="F134" s="115"/>
      <c r="G134" s="150"/>
      <c r="H134" s="150"/>
      <c r="I134" s="150"/>
      <c r="J134" s="162"/>
    </row>
    <row r="135" spans="2:10" s="6" customFormat="1" ht="48">
      <c r="B135" s="34" t="s">
        <v>421</v>
      </c>
      <c r="C135" s="28" t="s">
        <v>230</v>
      </c>
      <c r="D135" s="11" t="s">
        <v>91</v>
      </c>
      <c r="E135" s="14" t="s">
        <v>6</v>
      </c>
      <c r="F135" s="48">
        <f>'A. Petión'!F136+Kloosterman!E136+Levene!E136+'Máximo Paz'!E136+'Vicente Casares'!E136</f>
        <v>412.995</v>
      </c>
      <c r="G135" s="111"/>
      <c r="H135" s="37"/>
      <c r="I135" s="206"/>
      <c r="J135" s="13"/>
    </row>
    <row r="136" spans="2:10" s="5" customFormat="1" ht="24">
      <c r="B136" s="34" t="s">
        <v>422</v>
      </c>
      <c r="C136" s="28" t="s">
        <v>73</v>
      </c>
      <c r="D136" s="11" t="s">
        <v>91</v>
      </c>
      <c r="E136" s="14" t="s">
        <v>92</v>
      </c>
      <c r="F136" s="48">
        <f>'A. Petión'!F137+Kloosterman!E137+Levene!E137+'Máximo Paz'!E137+'Vicente Casares'!E137</f>
        <v>26</v>
      </c>
      <c r="G136" s="109"/>
      <c r="H136" s="37"/>
      <c r="I136" s="206"/>
      <c r="J136" s="13"/>
    </row>
    <row r="137" spans="2:10" s="5" customFormat="1" ht="24">
      <c r="B137" s="34" t="s">
        <v>423</v>
      </c>
      <c r="C137" s="28" t="s">
        <v>43</v>
      </c>
      <c r="D137" s="11" t="s">
        <v>91</v>
      </c>
      <c r="E137" s="12" t="s">
        <v>6</v>
      </c>
      <c r="F137" s="48">
        <f>'A. Petión'!F138+Kloosterman!E138+Levene!E138+'Máximo Paz'!E138+'Vicente Casares'!E138</f>
        <v>115</v>
      </c>
      <c r="G137" s="109"/>
      <c r="H137" s="37"/>
      <c r="I137" s="206"/>
      <c r="J137" s="13"/>
    </row>
    <row r="138" spans="2:10" s="5" customFormat="1" ht="24">
      <c r="B138" s="34" t="s">
        <v>424</v>
      </c>
      <c r="C138" s="28" t="s">
        <v>231</v>
      </c>
      <c r="D138" s="11" t="s">
        <v>91</v>
      </c>
      <c r="E138" s="12" t="s">
        <v>6</v>
      </c>
      <c r="F138" s="48">
        <f>'A. Petión'!F139+Kloosterman!E139+Levene!E139+'Máximo Paz'!E139+'Vicente Casares'!E139</f>
        <v>324.12</v>
      </c>
      <c r="G138" s="109"/>
      <c r="H138" s="37"/>
      <c r="I138" s="206"/>
      <c r="J138" s="13"/>
    </row>
    <row r="139" spans="2:10" s="5" customFormat="1" ht="24">
      <c r="B139" s="34" t="s">
        <v>425</v>
      </c>
      <c r="C139" s="28" t="s">
        <v>74</v>
      </c>
      <c r="D139" s="11" t="s">
        <v>91</v>
      </c>
      <c r="E139" s="12" t="s">
        <v>6</v>
      </c>
      <c r="F139" s="48">
        <f>'A. Petión'!F140+Kloosterman!E140+Levene!E140+'Máximo Paz'!E140+'Vicente Casares'!E140</f>
        <v>7.15</v>
      </c>
      <c r="G139" s="111"/>
      <c r="H139" s="37"/>
      <c r="I139" s="206"/>
      <c r="J139" s="13"/>
    </row>
    <row r="140" spans="2:10" s="5" customFormat="1" ht="24">
      <c r="B140" s="34" t="s">
        <v>426</v>
      </c>
      <c r="C140" s="28" t="s">
        <v>232</v>
      </c>
      <c r="D140" s="11" t="s">
        <v>91</v>
      </c>
      <c r="E140" s="14" t="s">
        <v>92</v>
      </c>
      <c r="F140" s="48">
        <f>'A. Petión'!F141+Kloosterman!E141+Levene!E141+'Máximo Paz'!E141+'Vicente Casares'!E141</f>
        <v>6</v>
      </c>
      <c r="G140" s="109"/>
      <c r="H140" s="37"/>
      <c r="I140" s="206"/>
      <c r="J140" s="13"/>
    </row>
    <row r="141" spans="2:10" s="5" customFormat="1" ht="24">
      <c r="B141" s="34" t="s">
        <v>427</v>
      </c>
      <c r="C141" s="28" t="s">
        <v>233</v>
      </c>
      <c r="D141" s="11" t="s">
        <v>91</v>
      </c>
      <c r="E141" s="14" t="s">
        <v>92</v>
      </c>
      <c r="F141" s="48">
        <f>'A. Petión'!F142+Kloosterman!E142+Levene!E142+'Máximo Paz'!E142+'Vicente Casares'!E142</f>
        <v>3</v>
      </c>
      <c r="G141" s="109"/>
      <c r="H141" s="37"/>
      <c r="I141" s="206"/>
      <c r="J141" s="13"/>
    </row>
    <row r="142" spans="2:10" s="6" customFormat="1" ht="24">
      <c r="B142" s="26" t="s">
        <v>428</v>
      </c>
      <c r="C142" s="157" t="s">
        <v>283</v>
      </c>
      <c r="D142" s="158"/>
      <c r="E142" s="16"/>
      <c r="F142" s="115"/>
      <c r="G142" s="150"/>
      <c r="H142" s="150"/>
      <c r="I142" s="150"/>
      <c r="J142" s="162"/>
    </row>
    <row r="143" spans="2:10" s="9" customFormat="1" ht="21.75" customHeight="1">
      <c r="B143" s="27" t="s">
        <v>429</v>
      </c>
      <c r="C143" s="108" t="s">
        <v>228</v>
      </c>
      <c r="D143" s="14" t="s">
        <v>91</v>
      </c>
      <c r="E143" s="14" t="s">
        <v>111</v>
      </c>
      <c r="F143" s="48">
        <f>'A. Petión'!F144+Kloosterman!E144+Levene!E144+'Máximo Paz'!E144+'Vicente Casares'!E144</f>
        <v>2</v>
      </c>
      <c r="G143" s="120"/>
      <c r="H143" s="54"/>
      <c r="I143" s="206"/>
      <c r="J143" s="13"/>
    </row>
    <row r="144" spans="2:10" s="5" customFormat="1" ht="24">
      <c r="B144" s="27" t="s">
        <v>430</v>
      </c>
      <c r="C144" s="28" t="s">
        <v>11</v>
      </c>
      <c r="D144" s="11" t="s">
        <v>88</v>
      </c>
      <c r="E144" s="14" t="s">
        <v>92</v>
      </c>
      <c r="F144" s="48">
        <f>'A. Petión'!F145+Kloosterman!E145+Levene!E145+'Máximo Paz'!E145+'Vicente Casares'!E145</f>
        <v>1</v>
      </c>
      <c r="G144" s="109"/>
      <c r="H144" s="54"/>
      <c r="I144" s="206"/>
      <c r="J144" s="13"/>
    </row>
    <row r="145" spans="2:10" s="5" customFormat="1" ht="24">
      <c r="B145" s="27" t="s">
        <v>431</v>
      </c>
      <c r="C145" s="28" t="s">
        <v>229</v>
      </c>
      <c r="D145" s="11" t="s">
        <v>88</v>
      </c>
      <c r="E145" s="12" t="s">
        <v>6</v>
      </c>
      <c r="F145" s="48">
        <f>'A. Petión'!F146+Kloosterman!E146+Levene!E146+'Máximo Paz'!E146+'Vicente Casares'!E146</f>
        <v>30.030000000000005</v>
      </c>
      <c r="G145" s="109"/>
      <c r="H145" s="54"/>
      <c r="I145" s="206"/>
      <c r="J145" s="13"/>
    </row>
    <row r="146" spans="2:10" s="5" customFormat="1" ht="24">
      <c r="B146" s="27" t="s">
        <v>432</v>
      </c>
      <c r="C146" s="28" t="s">
        <v>284</v>
      </c>
      <c r="D146" s="11" t="s">
        <v>88</v>
      </c>
      <c r="E146" s="14" t="s">
        <v>92</v>
      </c>
      <c r="F146" s="48">
        <f>'A. Petión'!F147+Kloosterman!E147+Levene!E147+'Máximo Paz'!E147+'Vicente Casares'!E147</f>
        <v>2</v>
      </c>
      <c r="G146" s="111"/>
      <c r="H146" s="54"/>
      <c r="I146" s="206"/>
      <c r="J146" s="13"/>
    </row>
    <row r="147" spans="2:10" s="6" customFormat="1" ht="24">
      <c r="B147" s="26" t="s">
        <v>433</v>
      </c>
      <c r="C147" s="157" t="s">
        <v>227</v>
      </c>
      <c r="D147" s="158"/>
      <c r="E147" s="16"/>
      <c r="F147" s="115"/>
      <c r="G147" s="150"/>
      <c r="H147" s="150"/>
      <c r="I147" s="150"/>
      <c r="J147" s="162"/>
    </row>
    <row r="148" spans="2:10" s="73" customFormat="1" ht="24">
      <c r="B148" s="27" t="s">
        <v>434</v>
      </c>
      <c r="C148" s="108" t="s">
        <v>222</v>
      </c>
      <c r="D148" s="14" t="s">
        <v>91</v>
      </c>
      <c r="E148" s="14" t="s">
        <v>4</v>
      </c>
      <c r="F148" s="48">
        <f>'A. Petión'!F149+Kloosterman!E149+Levene!E149+'Máximo Paz'!E149+'Vicente Casares'!E149</f>
        <v>1</v>
      </c>
      <c r="G148" s="120"/>
      <c r="H148" s="54"/>
      <c r="I148" s="206"/>
      <c r="J148" s="13"/>
    </row>
    <row r="149" spans="2:10" s="5" customFormat="1" ht="24">
      <c r="B149" s="27" t="s">
        <v>435</v>
      </c>
      <c r="C149" s="28" t="s">
        <v>223</v>
      </c>
      <c r="D149" s="11" t="s">
        <v>91</v>
      </c>
      <c r="E149" s="14" t="s">
        <v>92</v>
      </c>
      <c r="F149" s="48">
        <f>'A. Petión'!F150+Kloosterman!E150+Levene!E150+'Máximo Paz'!E150+'Vicente Casares'!E150</f>
        <v>2</v>
      </c>
      <c r="G149" s="109"/>
      <c r="H149" s="54"/>
      <c r="I149" s="206"/>
      <c r="J149" s="13"/>
    </row>
    <row r="150" spans="2:10" s="7" customFormat="1" ht="24">
      <c r="B150" s="27" t="s">
        <v>436</v>
      </c>
      <c r="C150" s="28" t="s">
        <v>224</v>
      </c>
      <c r="D150" s="11" t="s">
        <v>91</v>
      </c>
      <c r="E150" s="14" t="s">
        <v>92</v>
      </c>
      <c r="F150" s="48">
        <f>'A. Petión'!F151+Kloosterman!E151+Levene!E151+'Máximo Paz'!E151+'Vicente Casares'!E151</f>
        <v>3</v>
      </c>
      <c r="G150" s="109"/>
      <c r="H150" s="54"/>
      <c r="I150" s="206"/>
      <c r="J150" s="13"/>
    </row>
    <row r="151" spans="2:10" s="7" customFormat="1" ht="24">
      <c r="B151" s="27" t="s">
        <v>437</v>
      </c>
      <c r="C151" s="108" t="s">
        <v>75</v>
      </c>
      <c r="D151" s="11" t="s">
        <v>91</v>
      </c>
      <c r="E151" s="14" t="s">
        <v>92</v>
      </c>
      <c r="F151" s="48">
        <f>'A. Petión'!F152+Kloosterman!E152+Levene!E152+'Máximo Paz'!E152+'Vicente Casares'!E152</f>
        <v>3</v>
      </c>
      <c r="G151" s="120"/>
      <c r="H151" s="54"/>
      <c r="I151" s="204"/>
      <c r="J151" s="13"/>
    </row>
    <row r="152" spans="2:10" s="5" customFormat="1" ht="24">
      <c r="B152" s="27" t="s">
        <v>438</v>
      </c>
      <c r="C152" s="28" t="s">
        <v>225</v>
      </c>
      <c r="D152" s="11" t="s">
        <v>91</v>
      </c>
      <c r="E152" s="12" t="s">
        <v>6</v>
      </c>
      <c r="F152" s="48">
        <f>'A. Petión'!F153+Kloosterman!E153+Levene!E153+'Máximo Paz'!E153+'Vicente Casares'!E153</f>
        <v>20.900000000000002</v>
      </c>
      <c r="G152" s="109"/>
      <c r="H152" s="54"/>
      <c r="I152" s="206"/>
      <c r="J152" s="13"/>
    </row>
    <row r="153" spans="2:10" s="7" customFormat="1" ht="24">
      <c r="B153" s="27" t="s">
        <v>439</v>
      </c>
      <c r="C153" s="28" t="s">
        <v>226</v>
      </c>
      <c r="D153" s="11" t="s">
        <v>91</v>
      </c>
      <c r="E153" s="12" t="s">
        <v>6</v>
      </c>
      <c r="F153" s="48">
        <f>'A. Petión'!F154+Kloosterman!E154+Levene!E154+'Máximo Paz'!E154+'Vicente Casares'!E154</f>
        <v>4.95</v>
      </c>
      <c r="G153" s="109"/>
      <c r="H153" s="54"/>
      <c r="I153" s="206"/>
      <c r="J153" s="13"/>
    </row>
    <row r="154" spans="2:10" s="5" customFormat="1" ht="24">
      <c r="B154" s="96" t="s">
        <v>440</v>
      </c>
      <c r="C154" s="100" t="s">
        <v>12</v>
      </c>
      <c r="D154" s="98"/>
      <c r="E154" s="107"/>
      <c r="F154" s="154"/>
      <c r="G154" s="97"/>
      <c r="H154" s="97"/>
      <c r="I154" s="94"/>
      <c r="J154" s="99"/>
    </row>
    <row r="155" spans="2:10" s="6" customFormat="1" ht="24">
      <c r="B155" s="26" t="s">
        <v>441</v>
      </c>
      <c r="C155" s="157" t="s">
        <v>221</v>
      </c>
      <c r="D155" s="158"/>
      <c r="E155" s="16"/>
      <c r="F155" s="115"/>
      <c r="G155" s="150"/>
      <c r="H155" s="150"/>
      <c r="I155" s="150"/>
      <c r="J155" s="152"/>
    </row>
    <row r="156" spans="2:10" s="6" customFormat="1" ht="15">
      <c r="B156" s="79" t="s">
        <v>442</v>
      </c>
      <c r="C156" s="122" t="s">
        <v>55</v>
      </c>
      <c r="D156" s="124"/>
      <c r="E156" s="123"/>
      <c r="F156" s="80"/>
      <c r="G156" s="80"/>
      <c r="H156" s="80"/>
      <c r="I156" s="208"/>
      <c r="J156" s="81"/>
    </row>
    <row r="157" spans="2:10" s="4" customFormat="1" ht="24">
      <c r="B157" s="36" t="s">
        <v>443</v>
      </c>
      <c r="C157" s="28" t="s">
        <v>218</v>
      </c>
      <c r="D157" s="11" t="s">
        <v>88</v>
      </c>
      <c r="E157" s="11" t="s">
        <v>7</v>
      </c>
      <c r="F157" s="48">
        <f>'A. Petión'!F158+Kloosterman!E158+Levene!E158+'Máximo Paz'!E158+'Vicente Casares'!E158</f>
        <v>35.28</v>
      </c>
      <c r="G157" s="109"/>
      <c r="H157" s="54"/>
      <c r="I157" s="206"/>
      <c r="J157" s="13"/>
    </row>
    <row r="158" spans="2:10" s="4" customFormat="1" ht="24">
      <c r="B158" s="36" t="s">
        <v>444</v>
      </c>
      <c r="C158" s="28" t="s">
        <v>219</v>
      </c>
      <c r="D158" s="11" t="s">
        <v>88</v>
      </c>
      <c r="E158" s="11" t="s">
        <v>7</v>
      </c>
      <c r="F158" s="48">
        <f>'A. Petión'!F159+Kloosterman!E159+Levene!E159+'Máximo Paz'!E159+'Vicente Casares'!E159</f>
        <v>18.939999999999998</v>
      </c>
      <c r="G158" s="109"/>
      <c r="H158" s="54"/>
      <c r="I158" s="206"/>
      <c r="J158" s="13"/>
    </row>
    <row r="159" spans="2:10" s="5" customFormat="1" ht="24">
      <c r="B159" s="36" t="s">
        <v>445</v>
      </c>
      <c r="C159" s="28" t="s">
        <v>220</v>
      </c>
      <c r="D159" s="11" t="s">
        <v>88</v>
      </c>
      <c r="E159" s="11" t="s">
        <v>7</v>
      </c>
      <c r="F159" s="48">
        <f>'A. Petión'!F160+Kloosterman!E160+Levene!E160+'Máximo Paz'!E160+'Vicente Casares'!E160</f>
        <v>12.296000000000003</v>
      </c>
      <c r="G159" s="109"/>
      <c r="H159" s="54"/>
      <c r="I159" s="206"/>
      <c r="J159" s="13"/>
    </row>
    <row r="160" spans="2:10" s="6" customFormat="1" ht="15">
      <c r="B160" s="79" t="s">
        <v>446</v>
      </c>
      <c r="C160" s="122" t="s">
        <v>49</v>
      </c>
      <c r="D160" s="121"/>
      <c r="E160" s="122"/>
      <c r="F160" s="80"/>
      <c r="G160" s="80"/>
      <c r="H160" s="80"/>
      <c r="I160" s="208"/>
      <c r="J160" s="81"/>
    </row>
    <row r="161" spans="2:10" s="5" customFormat="1" ht="24">
      <c r="B161" s="40" t="s">
        <v>447</v>
      </c>
      <c r="C161" s="110" t="s">
        <v>50</v>
      </c>
      <c r="D161" s="12" t="s">
        <v>91</v>
      </c>
      <c r="E161" s="12" t="s">
        <v>5</v>
      </c>
      <c r="F161" s="48">
        <f>'A. Petión'!F162+Kloosterman!E162+Levene!E162+'Máximo Paz'!E162+'Vicente Casares'!E162</f>
        <v>123</v>
      </c>
      <c r="G161" s="109"/>
      <c r="H161" s="54"/>
      <c r="I161" s="206"/>
      <c r="J161" s="13"/>
    </row>
    <row r="162" spans="2:10" s="5" customFormat="1" ht="24">
      <c r="B162" s="40" t="s">
        <v>448</v>
      </c>
      <c r="C162" s="110" t="s">
        <v>215</v>
      </c>
      <c r="D162" s="12" t="s">
        <v>91</v>
      </c>
      <c r="E162" s="12" t="s">
        <v>5</v>
      </c>
      <c r="F162" s="48">
        <f>'A. Petión'!F163+Kloosterman!E163+Levene!E163+'Máximo Paz'!E163+'Vicente Casares'!E163</f>
        <v>123</v>
      </c>
      <c r="G162" s="111"/>
      <c r="H162" s="54"/>
      <c r="I162" s="206"/>
      <c r="J162" s="13"/>
    </row>
    <row r="163" spans="2:10" s="5" customFormat="1" ht="24">
      <c r="B163" s="40" t="s">
        <v>449</v>
      </c>
      <c r="C163" s="110" t="s">
        <v>77</v>
      </c>
      <c r="D163" s="12" t="s">
        <v>91</v>
      </c>
      <c r="E163" s="12" t="s">
        <v>5</v>
      </c>
      <c r="F163" s="48">
        <f>'A. Petión'!F164+Kloosterman!E164+Levene!E164+'Máximo Paz'!E164+'Vicente Casares'!E164</f>
        <v>123</v>
      </c>
      <c r="G163" s="109"/>
      <c r="H163" s="54"/>
      <c r="I163" s="206"/>
      <c r="J163" s="13"/>
    </row>
    <row r="164" spans="2:10" s="5" customFormat="1" ht="24">
      <c r="B164" s="40" t="s">
        <v>450</v>
      </c>
      <c r="C164" s="110" t="s">
        <v>216</v>
      </c>
      <c r="D164" s="12" t="s">
        <v>91</v>
      </c>
      <c r="E164" s="12" t="s">
        <v>5</v>
      </c>
      <c r="F164" s="48">
        <f>'A. Petión'!F165+Kloosterman!E165+Levene!E165+'Máximo Paz'!E165+'Vicente Casares'!E165</f>
        <v>123</v>
      </c>
      <c r="G164" s="109"/>
      <c r="H164" s="54"/>
      <c r="I164" s="206"/>
      <c r="J164" s="13"/>
    </row>
    <row r="165" spans="2:10" s="5" customFormat="1" ht="24">
      <c r="B165" s="40" t="s">
        <v>451</v>
      </c>
      <c r="C165" s="110" t="s">
        <v>13</v>
      </c>
      <c r="D165" s="12" t="s">
        <v>91</v>
      </c>
      <c r="E165" s="12" t="s">
        <v>5</v>
      </c>
      <c r="F165" s="48">
        <f>'A. Petión'!F166+Kloosterman!E166+Levene!E166+'Máximo Paz'!E166+'Vicente Casares'!E166</f>
        <v>123</v>
      </c>
      <c r="G165" s="109"/>
      <c r="H165" s="54"/>
      <c r="I165" s="206"/>
      <c r="J165" s="13"/>
    </row>
    <row r="166" spans="2:10" s="5" customFormat="1" ht="24">
      <c r="B166" s="40" t="s">
        <v>452</v>
      </c>
      <c r="C166" s="110" t="s">
        <v>217</v>
      </c>
      <c r="D166" s="12" t="s">
        <v>91</v>
      </c>
      <c r="E166" s="12" t="s">
        <v>5</v>
      </c>
      <c r="F166" s="48">
        <f>'A. Petión'!F167+Kloosterman!E167+Levene!E167+'Máximo Paz'!E167+'Vicente Casares'!E167</f>
        <v>123</v>
      </c>
      <c r="G166" s="109"/>
      <c r="H166" s="54"/>
      <c r="I166" s="206"/>
      <c r="J166" s="13"/>
    </row>
    <row r="167" spans="2:10" s="6" customFormat="1" ht="15">
      <c r="B167" s="79" t="s">
        <v>453</v>
      </c>
      <c r="C167" s="122" t="s">
        <v>208</v>
      </c>
      <c r="D167" s="124"/>
      <c r="E167" s="123"/>
      <c r="F167" s="80"/>
      <c r="G167" s="80"/>
      <c r="H167" s="80"/>
      <c r="I167" s="208"/>
      <c r="J167" s="81"/>
    </row>
    <row r="168" spans="2:10" s="5" customFormat="1" ht="24">
      <c r="B168" s="34" t="s">
        <v>454</v>
      </c>
      <c r="C168" s="105" t="s">
        <v>285</v>
      </c>
      <c r="D168" s="11" t="s">
        <v>91</v>
      </c>
      <c r="E168" s="11" t="s">
        <v>5</v>
      </c>
      <c r="F168" s="48">
        <f>'A. Petión'!F169+Kloosterman!E169+Levene!E169+'Máximo Paz'!E169+'Vicente Casares'!E169</f>
        <v>308.67500000000001</v>
      </c>
      <c r="G168" s="109"/>
      <c r="H168" s="54"/>
      <c r="I168" s="206"/>
      <c r="J168" s="13"/>
    </row>
    <row r="169" spans="2:10" s="5" customFormat="1" ht="24">
      <c r="B169" s="34" t="s">
        <v>455</v>
      </c>
      <c r="C169" s="28" t="s">
        <v>286</v>
      </c>
      <c r="D169" s="11" t="s">
        <v>91</v>
      </c>
      <c r="E169" s="11" t="s">
        <v>5</v>
      </c>
      <c r="F169" s="48">
        <f>'A. Petión'!F170+Kloosterman!E170+Levene!E170+'Máximo Paz'!E170+'Vicente Casares'!E170</f>
        <v>225.85000000000002</v>
      </c>
      <c r="G169" s="109"/>
      <c r="H169" s="54"/>
      <c r="I169" s="206"/>
      <c r="J169" s="13"/>
    </row>
    <row r="170" spans="2:10" s="5" customFormat="1" ht="24">
      <c r="B170" s="34" t="s">
        <v>456</v>
      </c>
      <c r="C170" s="28" t="s">
        <v>287</v>
      </c>
      <c r="D170" s="11" t="s">
        <v>91</v>
      </c>
      <c r="E170" s="11" t="s">
        <v>5</v>
      </c>
      <c r="F170" s="48">
        <f>'A. Petión'!F171+Kloosterman!E171+Levene!E171+'Máximo Paz'!E171+'Vicente Casares'!E171</f>
        <v>361.70000000000005</v>
      </c>
      <c r="G170" s="109"/>
      <c r="H170" s="54"/>
      <c r="I170" s="206"/>
      <c r="J170" s="13"/>
    </row>
    <row r="171" spans="2:10" s="6" customFormat="1" ht="15">
      <c r="B171" s="79" t="s">
        <v>457</v>
      </c>
      <c r="C171" s="122" t="s">
        <v>56</v>
      </c>
      <c r="D171" s="124"/>
      <c r="E171" s="123"/>
      <c r="F171" s="80"/>
      <c r="G171" s="80"/>
      <c r="H171" s="80"/>
      <c r="I171" s="208"/>
      <c r="J171" s="81"/>
    </row>
    <row r="172" spans="2:10" s="5" customFormat="1" ht="24">
      <c r="B172" s="27" t="s">
        <v>458</v>
      </c>
      <c r="C172" s="110" t="s">
        <v>96</v>
      </c>
      <c r="D172" s="12" t="s">
        <v>91</v>
      </c>
      <c r="E172" s="14" t="s">
        <v>5</v>
      </c>
      <c r="F172" s="48">
        <f>'A. Petión'!F173+Kloosterman!E173+Levene!E173+'Máximo Paz'!E173+'Vicente Casares'!E173</f>
        <v>123</v>
      </c>
      <c r="G172" s="109"/>
      <c r="H172" s="54"/>
      <c r="I172" s="206"/>
      <c r="J172" s="13"/>
    </row>
    <row r="173" spans="2:10" s="5" customFormat="1" ht="24">
      <c r="B173" s="27" t="s">
        <v>459</v>
      </c>
      <c r="C173" s="110" t="s">
        <v>78</v>
      </c>
      <c r="D173" s="12" t="s">
        <v>91</v>
      </c>
      <c r="E173" s="14" t="s">
        <v>5</v>
      </c>
      <c r="F173" s="48">
        <f>'A. Petión'!F174+Kloosterman!E174+Levene!E174+'Máximo Paz'!E174+'Vicente Casares'!E174</f>
        <v>123</v>
      </c>
      <c r="G173" s="109"/>
      <c r="H173" s="54"/>
      <c r="I173" s="206"/>
      <c r="J173" s="13"/>
    </row>
    <row r="174" spans="2:10" s="5" customFormat="1" ht="24">
      <c r="B174" s="27" t="s">
        <v>460</v>
      </c>
      <c r="C174" s="108" t="s">
        <v>171</v>
      </c>
      <c r="D174" s="12" t="s">
        <v>91</v>
      </c>
      <c r="E174" s="14" t="s">
        <v>5</v>
      </c>
      <c r="F174" s="48">
        <f>'A. Petión'!F175+Kloosterman!E175+Levene!E175+'Máximo Paz'!E175+'Vicente Casares'!E175</f>
        <v>30.449999999999996</v>
      </c>
      <c r="G174" s="109"/>
      <c r="H174" s="54"/>
      <c r="I174" s="206"/>
      <c r="J174" s="13"/>
    </row>
    <row r="175" spans="2:10" s="6" customFormat="1" ht="15">
      <c r="B175" s="79" t="s">
        <v>461</v>
      </c>
      <c r="C175" s="122" t="s">
        <v>130</v>
      </c>
      <c r="D175" s="124"/>
      <c r="E175" s="123"/>
      <c r="F175" s="80"/>
      <c r="G175" s="80"/>
      <c r="H175" s="80"/>
      <c r="I175" s="208"/>
      <c r="J175" s="81"/>
    </row>
    <row r="176" spans="2:10" s="5" customFormat="1" ht="24">
      <c r="B176" s="27" t="s">
        <v>462</v>
      </c>
      <c r="C176" s="108" t="s">
        <v>214</v>
      </c>
      <c r="D176" s="14" t="s">
        <v>88</v>
      </c>
      <c r="E176" s="14" t="s">
        <v>5</v>
      </c>
      <c r="F176" s="48">
        <f>'A. Petión'!F177+Kloosterman!E177+Levene!E177+'Máximo Paz'!E177+'Vicente Casares'!E177</f>
        <v>367.45000000000005</v>
      </c>
      <c r="G176" s="109"/>
      <c r="H176" s="54"/>
      <c r="I176" s="206"/>
      <c r="J176" s="13"/>
    </row>
    <row r="177" spans="2:10" s="6" customFormat="1" ht="24">
      <c r="B177" s="27" t="s">
        <v>463</v>
      </c>
      <c r="C177" s="108" t="s">
        <v>180</v>
      </c>
      <c r="D177" s="14" t="s">
        <v>91</v>
      </c>
      <c r="E177" s="14" t="s">
        <v>5</v>
      </c>
      <c r="F177" s="48">
        <f>'A. Petión'!F178+Kloosterman!E178+Levene!E178+'Máximo Paz'!E178+'Vicente Casares'!E178</f>
        <v>256.61</v>
      </c>
      <c r="G177" s="109"/>
      <c r="H177" s="54"/>
      <c r="I177" s="206"/>
      <c r="J177" s="13"/>
    </row>
    <row r="178" spans="2:10" s="5" customFormat="1" ht="24">
      <c r="B178" s="27" t="s">
        <v>464</v>
      </c>
      <c r="C178" s="108" t="s">
        <v>181</v>
      </c>
      <c r="D178" s="14" t="s">
        <v>91</v>
      </c>
      <c r="E178" s="14" t="s">
        <v>5</v>
      </c>
      <c r="F178" s="48">
        <f>'A. Petión'!F179+Kloosterman!E179+Levene!E179+'Máximo Paz'!E179+'Vicente Casares'!E179</f>
        <v>84</v>
      </c>
      <c r="G178" s="109"/>
      <c r="H178" s="54"/>
      <c r="I178" s="206"/>
      <c r="J178" s="13"/>
    </row>
    <row r="179" spans="2:10" s="6" customFormat="1" ht="15">
      <c r="B179" s="79" t="s">
        <v>465</v>
      </c>
      <c r="C179" s="122" t="s">
        <v>58</v>
      </c>
      <c r="D179" s="124"/>
      <c r="E179" s="123"/>
      <c r="F179" s="123"/>
      <c r="G179" s="80"/>
      <c r="H179" s="80"/>
      <c r="I179" s="208"/>
      <c r="J179" s="81"/>
    </row>
    <row r="180" spans="2:10" s="5" customFormat="1" ht="24">
      <c r="B180" s="34" t="s">
        <v>466</v>
      </c>
      <c r="C180" s="28" t="s">
        <v>213</v>
      </c>
      <c r="D180" s="11" t="s">
        <v>91</v>
      </c>
      <c r="E180" s="11" t="s">
        <v>5</v>
      </c>
      <c r="F180" s="48">
        <f>'A. Petión'!F181+Kloosterman!E181+Levene!E181+'Máximo Paz'!E181+'Vicente Casares'!E181</f>
        <v>123</v>
      </c>
      <c r="G180" s="111"/>
      <c r="H180" s="54"/>
      <c r="I180" s="206"/>
      <c r="J180" s="13"/>
    </row>
    <row r="181" spans="2:10" s="5" customFormat="1" ht="15">
      <c r="B181" s="79" t="s">
        <v>467</v>
      </c>
      <c r="C181" s="122" t="s">
        <v>205</v>
      </c>
      <c r="D181" s="124"/>
      <c r="E181" s="123"/>
      <c r="F181" s="123"/>
      <c r="G181" s="80"/>
      <c r="H181" s="80"/>
      <c r="I181" s="208"/>
      <c r="J181" s="81"/>
    </row>
    <row r="182" spans="2:10" s="5" customFormat="1" ht="24">
      <c r="B182" s="34" t="s">
        <v>468</v>
      </c>
      <c r="C182" s="105" t="s">
        <v>89</v>
      </c>
      <c r="D182" s="106" t="s">
        <v>88</v>
      </c>
      <c r="E182" s="11" t="s">
        <v>5</v>
      </c>
      <c r="F182" s="48">
        <f>'A. Petión'!F183+Kloosterman!E183+Levene!E183+'Máximo Paz'!E183+'Vicente Casares'!E183</f>
        <v>10</v>
      </c>
      <c r="G182" s="120"/>
      <c r="H182" s="54"/>
      <c r="I182" s="206"/>
      <c r="J182" s="13"/>
    </row>
    <row r="183" spans="2:10" s="5" customFormat="1" ht="24">
      <c r="B183" s="34" t="s">
        <v>469</v>
      </c>
      <c r="C183" s="105" t="s">
        <v>79</v>
      </c>
      <c r="D183" s="106" t="s">
        <v>88</v>
      </c>
      <c r="E183" s="11" t="s">
        <v>6</v>
      </c>
      <c r="F183" s="48">
        <f>'A. Petión'!F184+Kloosterman!E184+Levene!E184+'Máximo Paz'!E184+'Vicente Casares'!E184</f>
        <v>32.4</v>
      </c>
      <c r="G183" s="120"/>
      <c r="H183" s="54"/>
      <c r="I183" s="206"/>
      <c r="J183" s="13"/>
    </row>
    <row r="184" spans="2:10" s="5" customFormat="1">
      <c r="B184" s="34" t="s">
        <v>470</v>
      </c>
      <c r="C184" s="67" t="s">
        <v>119</v>
      </c>
      <c r="D184" s="106" t="s">
        <v>88</v>
      </c>
      <c r="E184" s="66" t="s">
        <v>92</v>
      </c>
      <c r="F184" s="48">
        <f>'A. Petión'!F185+Kloosterman!E185+Levene!E185+'Máximo Paz'!E185+'Vicente Casares'!E185</f>
        <v>4</v>
      </c>
      <c r="G184" s="120"/>
      <c r="H184" s="54"/>
      <c r="I184" s="206"/>
      <c r="J184" s="13"/>
    </row>
    <row r="185" spans="2:10" s="5" customFormat="1" ht="60">
      <c r="B185" s="34" t="s">
        <v>471</v>
      </c>
      <c r="C185" s="67" t="s">
        <v>114</v>
      </c>
      <c r="D185" s="106" t="s">
        <v>88</v>
      </c>
      <c r="E185" s="66" t="s">
        <v>92</v>
      </c>
      <c r="F185" s="48">
        <f>'A. Petión'!F186+Kloosterman!E186+Levene!E186+'Máximo Paz'!E186+'Vicente Casares'!E186</f>
        <v>3</v>
      </c>
      <c r="G185" s="120"/>
      <c r="H185" s="54"/>
      <c r="I185" s="206"/>
      <c r="J185" s="13"/>
    </row>
    <row r="186" spans="2:10" s="5" customFormat="1">
      <c r="B186" s="34" t="s">
        <v>472</v>
      </c>
      <c r="C186" s="68" t="s">
        <v>187</v>
      </c>
      <c r="D186" s="106" t="s">
        <v>88</v>
      </c>
      <c r="E186" s="66" t="s">
        <v>92</v>
      </c>
      <c r="F186" s="48">
        <f>'A. Petión'!F187+Kloosterman!E187+Levene!E187+'Máximo Paz'!E187+'Vicente Casares'!E187</f>
        <v>1</v>
      </c>
      <c r="G186" s="120"/>
      <c r="H186" s="54"/>
      <c r="I186" s="206"/>
      <c r="J186" s="13"/>
    </row>
    <row r="187" spans="2:10" s="5" customFormat="1">
      <c r="B187" s="34" t="s">
        <v>473</v>
      </c>
      <c r="C187" s="67" t="s">
        <v>125</v>
      </c>
      <c r="D187" s="106" t="s">
        <v>88</v>
      </c>
      <c r="E187" s="66" t="s">
        <v>92</v>
      </c>
      <c r="F187" s="48">
        <f>'A. Petión'!F188+Kloosterman!E188+Levene!E188+'Máximo Paz'!E188+'Vicente Casares'!E188</f>
        <v>0</v>
      </c>
      <c r="G187" s="120"/>
      <c r="H187" s="54"/>
      <c r="I187" s="206"/>
      <c r="J187" s="13"/>
    </row>
    <row r="188" spans="2:10" s="5" customFormat="1" ht="24">
      <c r="B188" s="34" t="s">
        <v>474</v>
      </c>
      <c r="C188" s="67" t="s">
        <v>124</v>
      </c>
      <c r="D188" s="106" t="s">
        <v>88</v>
      </c>
      <c r="E188" s="11" t="s">
        <v>6</v>
      </c>
      <c r="F188" s="48">
        <f>'A. Petión'!F189+Kloosterman!E189+Levene!E189+'Máximo Paz'!E189+'Vicente Casares'!E189</f>
        <v>2.8</v>
      </c>
      <c r="G188" s="120"/>
      <c r="H188" s="54"/>
      <c r="I188" s="206"/>
      <c r="J188" s="13"/>
    </row>
    <row r="189" spans="2:10" s="5" customFormat="1">
      <c r="B189" s="34" t="s">
        <v>475</v>
      </c>
      <c r="C189" s="67" t="s">
        <v>121</v>
      </c>
      <c r="D189" s="106" t="s">
        <v>88</v>
      </c>
      <c r="E189" s="11" t="s">
        <v>5</v>
      </c>
      <c r="F189" s="48">
        <f>'A. Petión'!F190+Kloosterman!E190+Levene!E190+'Máximo Paz'!E190+'Vicente Casares'!E190</f>
        <v>2.8</v>
      </c>
      <c r="G189" s="120"/>
      <c r="H189" s="54"/>
      <c r="I189" s="206"/>
      <c r="J189" s="13"/>
    </row>
    <row r="190" spans="2:10" s="6" customFormat="1">
      <c r="B190" s="34" t="s">
        <v>476</v>
      </c>
      <c r="C190" s="67" t="s">
        <v>122</v>
      </c>
      <c r="D190" s="106" t="s">
        <v>88</v>
      </c>
      <c r="E190" s="11" t="s">
        <v>5</v>
      </c>
      <c r="F190" s="48">
        <f>'A. Petión'!F191+Kloosterman!E191+Levene!E191+'Máximo Paz'!E191+'Vicente Casares'!E191</f>
        <v>2</v>
      </c>
      <c r="G190" s="120"/>
      <c r="H190" s="54"/>
      <c r="I190" s="206"/>
      <c r="J190" s="13"/>
    </row>
    <row r="191" spans="2:10" s="7" customFormat="1" ht="24">
      <c r="B191" s="34" t="s">
        <v>477</v>
      </c>
      <c r="C191" s="67" t="s">
        <v>123</v>
      </c>
      <c r="D191" s="106" t="s">
        <v>88</v>
      </c>
      <c r="E191" s="11" t="s">
        <v>5</v>
      </c>
      <c r="F191" s="48">
        <f>'A. Petión'!F192+Kloosterman!E192+Levene!E192+'Máximo Paz'!E192+'Vicente Casares'!E192</f>
        <v>1.2</v>
      </c>
      <c r="G191" s="120"/>
      <c r="H191" s="54"/>
      <c r="I191" s="206"/>
      <c r="J191" s="13"/>
    </row>
    <row r="192" spans="2:10" s="5" customFormat="1" ht="15">
      <c r="B192" s="79" t="s">
        <v>478</v>
      </c>
      <c r="C192" s="122" t="s">
        <v>204</v>
      </c>
      <c r="D192" s="124"/>
      <c r="E192" s="123"/>
      <c r="F192" s="123"/>
      <c r="G192" s="80"/>
      <c r="H192" s="80"/>
      <c r="I192" s="208"/>
      <c r="J192" s="81"/>
    </row>
    <row r="193" spans="2:10" s="6" customFormat="1" ht="24">
      <c r="B193" s="34" t="s">
        <v>479</v>
      </c>
      <c r="C193" s="105" t="s">
        <v>99</v>
      </c>
      <c r="D193" s="106" t="s">
        <v>91</v>
      </c>
      <c r="E193" s="11" t="s">
        <v>5</v>
      </c>
      <c r="F193" s="48">
        <f>'A. Petión'!F194+Kloosterman!E194+Levene!E194+'Máximo Paz'!E194+'Vicente Casares'!E194</f>
        <v>0.35</v>
      </c>
      <c r="G193" s="109"/>
      <c r="H193" s="54"/>
      <c r="I193" s="206"/>
      <c r="J193" s="13"/>
    </row>
    <row r="194" spans="2:10" s="7" customFormat="1" ht="24">
      <c r="B194" s="34" t="s">
        <v>480</v>
      </c>
      <c r="C194" s="105" t="s">
        <v>212</v>
      </c>
      <c r="D194" s="106" t="s">
        <v>88</v>
      </c>
      <c r="E194" s="11" t="s">
        <v>5</v>
      </c>
      <c r="F194" s="48">
        <f>'A. Petión'!F195+Kloosterman!E195+Levene!E195+'Máximo Paz'!E195+'Vicente Casares'!E195</f>
        <v>0.44000000000000006</v>
      </c>
      <c r="G194" s="109"/>
      <c r="H194" s="54"/>
      <c r="I194" s="206"/>
      <c r="J194" s="13"/>
    </row>
    <row r="195" spans="2:10" s="7" customFormat="1" ht="15">
      <c r="B195" s="79" t="s">
        <v>481</v>
      </c>
      <c r="C195" s="122" t="s">
        <v>200</v>
      </c>
      <c r="D195" s="124"/>
      <c r="E195" s="123"/>
      <c r="F195" s="123"/>
      <c r="G195" s="80"/>
      <c r="H195" s="80"/>
      <c r="I195" s="208"/>
      <c r="J195" s="81"/>
    </row>
    <row r="196" spans="2:10" s="7" customFormat="1" ht="24">
      <c r="B196" s="34" t="s">
        <v>482</v>
      </c>
      <c r="C196" s="105" t="s">
        <v>126</v>
      </c>
      <c r="D196" s="106" t="s">
        <v>88</v>
      </c>
      <c r="E196" s="66" t="s">
        <v>92</v>
      </c>
      <c r="F196" s="48">
        <f>'A. Petión'!F197+Kloosterman!E197+Levene!E197+'Máximo Paz'!E197+'Vicente Casares'!E197</f>
        <v>1</v>
      </c>
      <c r="G196" s="109"/>
      <c r="H196" s="54"/>
      <c r="I196" s="206"/>
      <c r="J196" s="13"/>
    </row>
    <row r="197" spans="2:10" s="7" customFormat="1" ht="24">
      <c r="B197" s="34" t="s">
        <v>483</v>
      </c>
      <c r="C197" s="105" t="s">
        <v>211</v>
      </c>
      <c r="D197" s="106" t="s">
        <v>88</v>
      </c>
      <c r="E197" s="66" t="s">
        <v>92</v>
      </c>
      <c r="F197" s="48">
        <f>'A. Petión'!F198+Kloosterman!E198+Levene!E198+'Máximo Paz'!E198+'Vicente Casares'!E198</f>
        <v>1</v>
      </c>
      <c r="G197" s="109"/>
      <c r="H197" s="54"/>
      <c r="I197" s="206"/>
      <c r="J197" s="13"/>
    </row>
    <row r="198" spans="2:10" s="7" customFormat="1" ht="15">
      <c r="B198" s="79" t="s">
        <v>484</v>
      </c>
      <c r="C198" s="122" t="s">
        <v>85</v>
      </c>
      <c r="D198" s="124"/>
      <c r="E198" s="123"/>
      <c r="F198" s="123"/>
      <c r="G198" s="80"/>
      <c r="H198" s="80"/>
      <c r="I198" s="208"/>
      <c r="J198" s="81"/>
    </row>
    <row r="199" spans="2:10" s="6" customFormat="1" ht="24">
      <c r="B199" s="34" t="s">
        <v>485</v>
      </c>
      <c r="C199" s="105" t="s">
        <v>210</v>
      </c>
      <c r="D199" s="106" t="s">
        <v>88</v>
      </c>
      <c r="E199" s="66" t="s">
        <v>92</v>
      </c>
      <c r="F199" s="48">
        <f>'A. Petión'!F200+Kloosterman!E200+Levene!E200+'Máximo Paz'!E200+'Vicente Casares'!E200</f>
        <v>1</v>
      </c>
      <c r="G199" s="109"/>
      <c r="H199" s="54"/>
      <c r="I199" s="206"/>
      <c r="J199" s="13"/>
    </row>
    <row r="200" spans="2:10" s="225" customFormat="1" ht="24">
      <c r="B200" s="151" t="s">
        <v>486</v>
      </c>
      <c r="C200" s="400" t="s">
        <v>132</v>
      </c>
      <c r="D200" s="383"/>
      <c r="E200" s="411"/>
      <c r="F200" s="403"/>
      <c r="G200" s="370"/>
      <c r="H200" s="370"/>
      <c r="I200" s="371"/>
      <c r="J200" s="412"/>
    </row>
    <row r="201" spans="2:10" s="5" customFormat="1" ht="15">
      <c r="B201" s="79" t="s">
        <v>487</v>
      </c>
      <c r="C201" s="122" t="s">
        <v>208</v>
      </c>
      <c r="D201" s="124"/>
      <c r="E201" s="123"/>
      <c r="F201" s="124"/>
      <c r="G201" s="80"/>
      <c r="H201" s="80"/>
      <c r="I201" s="208"/>
      <c r="J201" s="81"/>
    </row>
    <row r="202" spans="2:10" s="5" customFormat="1" ht="24">
      <c r="B202" s="34" t="s">
        <v>488</v>
      </c>
      <c r="C202" s="28" t="s">
        <v>86</v>
      </c>
      <c r="D202" s="11" t="s">
        <v>91</v>
      </c>
      <c r="E202" s="11" t="s">
        <v>5</v>
      </c>
      <c r="F202" s="48">
        <f>'A. Petión'!F203+Kloosterman!E203+Levene!E203+'Máximo Paz'!E203+'Vicente Casares'!E203</f>
        <v>54.075000000000003</v>
      </c>
      <c r="G202" s="109"/>
      <c r="H202" s="54"/>
      <c r="I202" s="206"/>
      <c r="J202" s="13"/>
    </row>
    <row r="203" spans="2:10" s="5" customFormat="1" ht="24">
      <c r="B203" s="34" t="s">
        <v>489</v>
      </c>
      <c r="C203" s="28" t="s">
        <v>209</v>
      </c>
      <c r="D203" s="11" t="s">
        <v>91</v>
      </c>
      <c r="E203" s="11" t="s">
        <v>5</v>
      </c>
      <c r="F203" s="48">
        <f>'A. Petión'!F204+Kloosterman!E204+Levene!E204+'Máximo Paz'!E204+'Vicente Casares'!E204</f>
        <v>6.8486000000000002</v>
      </c>
      <c r="G203" s="109"/>
      <c r="H203" s="54"/>
      <c r="I203" s="206"/>
      <c r="J203" s="13"/>
    </row>
    <row r="204" spans="2:10" s="225" customFormat="1" ht="15">
      <c r="B204" s="413" t="s">
        <v>490</v>
      </c>
      <c r="C204" s="168" t="s">
        <v>56</v>
      </c>
      <c r="D204" s="171"/>
      <c r="E204" s="172"/>
      <c r="F204" s="172"/>
      <c r="G204" s="367"/>
      <c r="H204" s="367"/>
      <c r="I204" s="368"/>
      <c r="J204" s="414"/>
    </row>
    <row r="205" spans="2:10" s="5" customFormat="1" ht="24">
      <c r="B205" s="34" t="s">
        <v>491</v>
      </c>
      <c r="C205" s="105" t="s">
        <v>96</v>
      </c>
      <c r="D205" s="106" t="s">
        <v>91</v>
      </c>
      <c r="E205" s="11" t="s">
        <v>5</v>
      </c>
      <c r="F205" s="48">
        <f>'A. Petión'!F206+Kloosterman!E206+Levene!E206+'Máximo Paz'!E206+'Vicente Casares'!E206</f>
        <v>55</v>
      </c>
      <c r="G205" s="109"/>
      <c r="H205" s="54"/>
      <c r="I205" s="206"/>
      <c r="J205" s="13"/>
    </row>
    <row r="206" spans="2:10" s="6" customFormat="1" ht="24">
      <c r="B206" s="34" t="s">
        <v>492</v>
      </c>
      <c r="C206" s="105" t="s">
        <v>97</v>
      </c>
      <c r="D206" s="106" t="s">
        <v>91</v>
      </c>
      <c r="E206" s="11" t="s">
        <v>5</v>
      </c>
      <c r="F206" s="48">
        <f>'A. Petión'!F207+Kloosterman!E207+Levene!E207+'Máximo Paz'!E207+'Vicente Casares'!E207</f>
        <v>55</v>
      </c>
      <c r="G206" s="109"/>
      <c r="H206" s="54"/>
      <c r="I206" s="206"/>
      <c r="J206" s="13"/>
    </row>
    <row r="207" spans="2:10" s="5" customFormat="1" ht="24">
      <c r="B207" s="34" t="s">
        <v>493</v>
      </c>
      <c r="C207" s="110" t="s">
        <v>207</v>
      </c>
      <c r="D207" s="12" t="s">
        <v>91</v>
      </c>
      <c r="E207" s="14" t="s">
        <v>5</v>
      </c>
      <c r="F207" s="48">
        <f>'A. Petión'!F208+Kloosterman!E208+Levene!E208+'Máximo Paz'!E208+'Vicente Casares'!E208</f>
        <v>55</v>
      </c>
      <c r="G207" s="109"/>
      <c r="H207" s="54"/>
      <c r="I207" s="206"/>
      <c r="J207" s="13"/>
    </row>
    <row r="208" spans="2:10" s="6" customFormat="1" ht="15">
      <c r="B208" s="79" t="s">
        <v>494</v>
      </c>
      <c r="C208" s="122" t="s">
        <v>57</v>
      </c>
      <c r="D208" s="124"/>
      <c r="E208" s="123"/>
      <c r="F208" s="123"/>
      <c r="G208" s="80"/>
      <c r="H208" s="80"/>
      <c r="I208" s="208"/>
      <c r="J208" s="81"/>
    </row>
    <row r="209" spans="2:10" s="5" customFormat="1" ht="24">
      <c r="B209" s="34" t="s">
        <v>495</v>
      </c>
      <c r="C209" s="105" t="s">
        <v>98</v>
      </c>
      <c r="D209" s="106" t="s">
        <v>91</v>
      </c>
      <c r="E209" s="11" t="s">
        <v>5</v>
      </c>
      <c r="F209" s="48">
        <f>'A. Petión'!F210+Kloosterman!E210+Levene!E210+'Máximo Paz'!E210+'Vicente Casares'!E210</f>
        <v>6.8486000000000002</v>
      </c>
      <c r="G209" s="109"/>
      <c r="H209" s="54"/>
      <c r="I209" s="206"/>
      <c r="J209" s="13"/>
    </row>
    <row r="210" spans="2:10" s="6" customFormat="1" ht="15">
      <c r="B210" s="79" t="s">
        <v>496</v>
      </c>
      <c r="C210" s="122" t="s">
        <v>58</v>
      </c>
      <c r="D210" s="124"/>
      <c r="E210" s="123"/>
      <c r="F210" s="123"/>
      <c r="G210" s="80"/>
      <c r="H210" s="80"/>
      <c r="I210" s="208"/>
      <c r="J210" s="81"/>
    </row>
    <row r="211" spans="2:10" s="5" customFormat="1" ht="24">
      <c r="B211" s="34" t="s">
        <v>497</v>
      </c>
      <c r="C211" s="28" t="s">
        <v>206</v>
      </c>
      <c r="D211" s="11" t="s">
        <v>91</v>
      </c>
      <c r="E211" s="11" t="s">
        <v>5</v>
      </c>
      <c r="F211" s="48">
        <f>'A. Petión'!F212+Kloosterman!E212+Levene!E212+'Máximo Paz'!E212+'Vicente Casares'!E212</f>
        <v>55</v>
      </c>
      <c r="G211" s="109"/>
      <c r="H211" s="54"/>
      <c r="I211" s="206"/>
      <c r="J211" s="13"/>
    </row>
    <row r="212" spans="2:10" s="5" customFormat="1" ht="15">
      <c r="B212" s="79" t="s">
        <v>498</v>
      </c>
      <c r="C212" s="122" t="s">
        <v>205</v>
      </c>
      <c r="D212" s="124"/>
      <c r="E212" s="123"/>
      <c r="F212" s="123"/>
      <c r="G212" s="80"/>
      <c r="H212" s="80"/>
      <c r="I212" s="208"/>
      <c r="J212" s="81"/>
    </row>
    <row r="213" spans="2:10" s="6" customFormat="1" ht="96">
      <c r="B213" s="34" t="s">
        <v>499</v>
      </c>
      <c r="C213" s="105" t="s">
        <v>114</v>
      </c>
      <c r="D213" s="106" t="s">
        <v>88</v>
      </c>
      <c r="E213" s="11" t="s">
        <v>92</v>
      </c>
      <c r="F213" s="48">
        <f>'A. Petión'!F214+Kloosterman!E214+Levene!E214+'Máximo Paz'!E214+'Vicente Casares'!E214</f>
        <v>4</v>
      </c>
      <c r="G213" s="120"/>
      <c r="H213" s="54"/>
      <c r="I213" s="206"/>
      <c r="J213" s="13"/>
    </row>
    <row r="214" spans="2:10" s="7" customFormat="1" ht="96">
      <c r="B214" s="34" t="s">
        <v>500</v>
      </c>
      <c r="C214" s="105" t="s">
        <v>113</v>
      </c>
      <c r="D214" s="106" t="s">
        <v>88</v>
      </c>
      <c r="E214" s="11" t="s">
        <v>92</v>
      </c>
      <c r="F214" s="48">
        <f>'A. Petión'!F215+Kloosterman!E215+Levene!E215+'Máximo Paz'!E215+'Vicente Casares'!E215</f>
        <v>2</v>
      </c>
      <c r="G214" s="120"/>
      <c r="H214" s="54"/>
      <c r="I214" s="206"/>
      <c r="J214" s="13"/>
    </row>
    <row r="215" spans="2:10" s="7" customFormat="1" ht="24">
      <c r="B215" s="34" t="s">
        <v>501</v>
      </c>
      <c r="C215" s="105" t="s">
        <v>89</v>
      </c>
      <c r="D215" s="106" t="s">
        <v>88</v>
      </c>
      <c r="E215" s="11" t="s">
        <v>92</v>
      </c>
      <c r="F215" s="48">
        <f>'A. Petión'!F216+Kloosterman!E216+Levene!E216+'Máximo Paz'!E216+'Vicente Casares'!E216</f>
        <v>1</v>
      </c>
      <c r="G215" s="120"/>
      <c r="H215" s="54"/>
      <c r="I215" s="206"/>
      <c r="J215" s="13"/>
    </row>
    <row r="216" spans="2:10" s="7" customFormat="1" ht="45">
      <c r="B216" s="34" t="s">
        <v>502</v>
      </c>
      <c r="C216" s="68" t="s">
        <v>120</v>
      </c>
      <c r="D216" s="106" t="s">
        <v>88</v>
      </c>
      <c r="E216" s="11" t="s">
        <v>92</v>
      </c>
      <c r="F216" s="48">
        <f>'A. Petión'!F217+Kloosterman!E217+Levene!E217+'Máximo Paz'!E217+'Vicente Casares'!E217</f>
        <v>1</v>
      </c>
      <c r="G216" s="120"/>
      <c r="H216" s="54"/>
      <c r="I216" s="206"/>
      <c r="J216" s="13"/>
    </row>
    <row r="217" spans="2:10" s="5" customFormat="1" ht="15">
      <c r="B217" s="79" t="s">
        <v>503</v>
      </c>
      <c r="C217" s="122" t="s">
        <v>204</v>
      </c>
      <c r="D217" s="124"/>
      <c r="E217" s="123"/>
      <c r="F217" s="123"/>
      <c r="G217" s="80"/>
      <c r="H217" s="80"/>
      <c r="I217" s="208"/>
      <c r="J217" s="81"/>
    </row>
    <row r="218" spans="2:10" s="6" customFormat="1" ht="24">
      <c r="B218" s="34" t="s">
        <v>504</v>
      </c>
      <c r="C218" s="105" t="s">
        <v>99</v>
      </c>
      <c r="D218" s="106" t="s">
        <v>91</v>
      </c>
      <c r="E218" s="14" t="s">
        <v>5</v>
      </c>
      <c r="F218" s="48">
        <f>'A. Petión'!F219+Kloosterman!E219+Levene!E219+'Máximo Paz'!E219+'Vicente Casares'!E219</f>
        <v>4.34</v>
      </c>
      <c r="G218" s="109"/>
      <c r="H218" s="54"/>
      <c r="I218" s="206"/>
      <c r="J218" s="13"/>
    </row>
    <row r="219" spans="2:10" s="7" customFormat="1" ht="15">
      <c r="B219" s="79" t="s">
        <v>505</v>
      </c>
      <c r="C219" s="122" t="s">
        <v>201</v>
      </c>
      <c r="D219" s="124"/>
      <c r="E219" s="123"/>
      <c r="F219" s="123"/>
      <c r="G219" s="80"/>
      <c r="H219" s="80"/>
      <c r="I219" s="208"/>
      <c r="J219" s="81"/>
    </row>
    <row r="220" spans="2:10" s="7" customFormat="1" ht="24">
      <c r="B220" s="34" t="s">
        <v>506</v>
      </c>
      <c r="C220" s="105" t="s">
        <v>202</v>
      </c>
      <c r="D220" s="106" t="s">
        <v>88</v>
      </c>
      <c r="E220" s="14" t="s">
        <v>92</v>
      </c>
      <c r="F220" s="48">
        <f>'A. Petión'!F221+Kloosterman!E221+Levene!E221+'Máximo Paz'!E221+'Vicente Casares'!E221</f>
        <v>3</v>
      </c>
      <c r="G220" s="109"/>
      <c r="H220" s="54"/>
      <c r="I220" s="206"/>
      <c r="J220" s="13"/>
    </row>
    <row r="221" spans="2:10" s="7" customFormat="1" ht="24">
      <c r="B221" s="34" t="s">
        <v>507</v>
      </c>
      <c r="C221" s="105" t="s">
        <v>203</v>
      </c>
      <c r="D221" s="106" t="s">
        <v>88</v>
      </c>
      <c r="E221" s="14" t="s">
        <v>92</v>
      </c>
      <c r="F221" s="48">
        <f>'A. Petión'!F222+Kloosterman!E222+Levene!E222+'Máximo Paz'!E222+'Vicente Casares'!E222</f>
        <v>2</v>
      </c>
      <c r="G221" s="109"/>
      <c r="H221" s="54"/>
      <c r="I221" s="206"/>
      <c r="J221" s="13"/>
    </row>
    <row r="222" spans="2:10" s="7" customFormat="1" ht="15">
      <c r="B222" s="79" t="s">
        <v>508</v>
      </c>
      <c r="C222" s="122" t="s">
        <v>200</v>
      </c>
      <c r="D222" s="124"/>
      <c r="E222" s="123"/>
      <c r="F222" s="123"/>
      <c r="G222" s="80"/>
      <c r="H222" s="80"/>
      <c r="I222" s="208"/>
      <c r="J222" s="81"/>
    </row>
    <row r="223" spans="2:10" s="7" customFormat="1" ht="24">
      <c r="B223" s="34" t="s">
        <v>509</v>
      </c>
      <c r="C223" s="105" t="s">
        <v>126</v>
      </c>
      <c r="D223" s="106" t="s">
        <v>88</v>
      </c>
      <c r="E223" s="14" t="s">
        <v>92</v>
      </c>
      <c r="F223" s="48">
        <f>'A. Petión'!F224+Kloosterman!E224+Levene!E224+'Máximo Paz'!E224+'Vicente Casares'!E224</f>
        <v>1</v>
      </c>
      <c r="G223" s="109"/>
      <c r="H223" s="54"/>
      <c r="I223" s="206"/>
      <c r="J223" s="13"/>
    </row>
    <row r="224" spans="2:10" s="7" customFormat="1" ht="15">
      <c r="B224" s="79" t="s">
        <v>510</v>
      </c>
      <c r="C224" s="122" t="s">
        <v>85</v>
      </c>
      <c r="D224" s="124"/>
      <c r="E224" s="123"/>
      <c r="F224" s="123"/>
      <c r="G224" s="80"/>
      <c r="H224" s="80"/>
      <c r="I224" s="208"/>
      <c r="J224" s="81"/>
    </row>
    <row r="225" spans="2:10" s="6" customFormat="1" ht="24">
      <c r="B225" s="34" t="s">
        <v>511</v>
      </c>
      <c r="C225" s="105" t="s">
        <v>199</v>
      </c>
      <c r="D225" s="106" t="s">
        <v>88</v>
      </c>
      <c r="E225" s="14" t="s">
        <v>92</v>
      </c>
      <c r="F225" s="48">
        <f>'A. Petión'!F226+Kloosterman!E226+Levene!E226+'Máximo Paz'!E226+'Vicente Casares'!E226</f>
        <v>4</v>
      </c>
      <c r="G225" s="109"/>
      <c r="H225" s="54"/>
      <c r="I225" s="206"/>
      <c r="J225" s="13"/>
    </row>
    <row r="226" spans="2:10" s="5" customFormat="1" ht="15">
      <c r="B226" s="79" t="s">
        <v>512</v>
      </c>
      <c r="C226" s="168" t="s">
        <v>195</v>
      </c>
      <c r="D226" s="169"/>
      <c r="E226" s="170"/>
      <c r="F226" s="170"/>
      <c r="G226" s="80"/>
      <c r="H226" s="80"/>
      <c r="I226" s="208"/>
      <c r="J226" s="81"/>
    </row>
    <row r="227" spans="2:10" s="5" customFormat="1" ht="24">
      <c r="B227" s="223" t="s">
        <v>513</v>
      </c>
      <c r="C227" s="224" t="s">
        <v>153</v>
      </c>
      <c r="D227" s="233" t="s">
        <v>91</v>
      </c>
      <c r="E227" s="218" t="s">
        <v>6</v>
      </c>
      <c r="F227" s="48">
        <f>'A. Petión'!F228+Kloosterman!E228+Levene!E228+'Máximo Paz'!E228+'Vicente Casares'!E228</f>
        <v>170</v>
      </c>
      <c r="G227" s="109"/>
      <c r="H227" s="54"/>
      <c r="I227" s="210"/>
      <c r="J227" s="13"/>
    </row>
    <row r="228" spans="2:10" s="4" customFormat="1" ht="24">
      <c r="B228" s="223" t="s">
        <v>514</v>
      </c>
      <c r="C228" s="215" t="s">
        <v>154</v>
      </c>
      <c r="D228" s="233" t="s">
        <v>91</v>
      </c>
      <c r="E228" s="218" t="s">
        <v>6</v>
      </c>
      <c r="F228" s="48">
        <f>'A. Petión'!F229+Kloosterman!E229+Levene!E229+'Máximo Paz'!E229+'Vicente Casares'!E229</f>
        <v>40</v>
      </c>
      <c r="G228" s="109"/>
      <c r="H228" s="54"/>
      <c r="I228" s="210"/>
      <c r="J228" s="13"/>
    </row>
    <row r="229" spans="2:10" s="5" customFormat="1" ht="24">
      <c r="B229" s="223" t="s">
        <v>515</v>
      </c>
      <c r="C229" s="224" t="s">
        <v>93</v>
      </c>
      <c r="D229" s="233" t="s">
        <v>91</v>
      </c>
      <c r="E229" s="66" t="s">
        <v>92</v>
      </c>
      <c r="F229" s="48">
        <f>'A. Petión'!F230+Kloosterman!E230+Levene!E230+'Máximo Paz'!E230+'Vicente Casares'!E230</f>
        <v>23</v>
      </c>
      <c r="G229" s="109"/>
      <c r="H229" s="54"/>
      <c r="I229" s="210"/>
      <c r="J229" s="13"/>
    </row>
    <row r="230" spans="2:10" s="5" customFormat="1" ht="24">
      <c r="B230" s="223" t="s">
        <v>516</v>
      </c>
      <c r="C230" s="224" t="s">
        <v>94</v>
      </c>
      <c r="D230" s="233" t="s">
        <v>91</v>
      </c>
      <c r="E230" s="66" t="s">
        <v>92</v>
      </c>
      <c r="F230" s="48">
        <f>'A. Petión'!F231+Kloosterman!E231+Levene!E231+'Máximo Paz'!E231+'Vicente Casares'!E231</f>
        <v>12</v>
      </c>
      <c r="G230" s="109"/>
      <c r="H230" s="54"/>
      <c r="I230" s="206"/>
      <c r="J230" s="13"/>
    </row>
    <row r="231" spans="2:10" s="5" customFormat="1" ht="24">
      <c r="B231" s="223" t="s">
        <v>517</v>
      </c>
      <c r="C231" s="224" t="s">
        <v>196</v>
      </c>
      <c r="D231" s="233" t="s">
        <v>91</v>
      </c>
      <c r="E231" s="218" t="s">
        <v>6</v>
      </c>
      <c r="F231" s="48">
        <f>'A. Petión'!F232+Kloosterman!E232+Levene!E232+'Máximo Paz'!E232+'Vicente Casares'!E232</f>
        <v>826</v>
      </c>
      <c r="G231" s="109"/>
      <c r="H231" s="54"/>
      <c r="I231" s="210"/>
      <c r="J231" s="13"/>
    </row>
    <row r="232" spans="2:10" s="7" customFormat="1" ht="24">
      <c r="B232" s="223" t="s">
        <v>518</v>
      </c>
      <c r="C232" s="224" t="s">
        <v>48</v>
      </c>
      <c r="D232" s="233" t="s">
        <v>91</v>
      </c>
      <c r="E232" s="66" t="s">
        <v>92</v>
      </c>
      <c r="F232" s="48">
        <f>'A. Petión'!F233+Kloosterman!E233+Levene!E233+'Máximo Paz'!E233+'Vicente Casares'!E233</f>
        <v>9</v>
      </c>
      <c r="G232" s="109"/>
      <c r="H232" s="54"/>
      <c r="I232" s="210"/>
      <c r="J232" s="13"/>
    </row>
    <row r="233" spans="2:10" s="7" customFormat="1" ht="24">
      <c r="B233" s="223" t="s">
        <v>519</v>
      </c>
      <c r="C233" s="224" t="s">
        <v>51</v>
      </c>
      <c r="D233" s="233" t="s">
        <v>91</v>
      </c>
      <c r="E233" s="66" t="s">
        <v>92</v>
      </c>
      <c r="F233" s="48">
        <f>'A. Petión'!F234+Kloosterman!E234+Levene!E234+'Máximo Paz'!E234+'Vicente Casares'!E234</f>
        <v>4</v>
      </c>
      <c r="G233" s="109"/>
      <c r="H233" s="54"/>
      <c r="I233" s="210"/>
      <c r="J233" s="13"/>
    </row>
    <row r="234" spans="2:10" s="7" customFormat="1" ht="24">
      <c r="B234" s="223" t="s">
        <v>520</v>
      </c>
      <c r="C234" s="224" t="s">
        <v>155</v>
      </c>
      <c r="D234" s="233" t="s">
        <v>91</v>
      </c>
      <c r="E234" s="66" t="s">
        <v>92</v>
      </c>
      <c r="F234" s="48">
        <f>'A. Petión'!F235+Kloosterman!E235+Levene!E235+'Máximo Paz'!E235+'Vicente Casares'!E235</f>
        <v>18</v>
      </c>
      <c r="G234" s="109"/>
      <c r="H234" s="54"/>
      <c r="I234" s="204"/>
      <c r="J234" s="13"/>
    </row>
    <row r="235" spans="2:10" s="5" customFormat="1" ht="24">
      <c r="B235" s="223" t="s">
        <v>521</v>
      </c>
      <c r="C235" s="224" t="s">
        <v>197</v>
      </c>
      <c r="D235" s="233" t="s">
        <v>91</v>
      </c>
      <c r="E235" s="66" t="s">
        <v>92</v>
      </c>
      <c r="F235" s="48">
        <f>'A. Petión'!F236+Kloosterman!E236+Levene!E236+'Máximo Paz'!E236+'Vicente Casares'!E236</f>
        <v>12</v>
      </c>
      <c r="G235" s="109"/>
      <c r="H235" s="54"/>
      <c r="I235" s="204"/>
      <c r="J235" s="13"/>
    </row>
    <row r="236" spans="2:10" s="5" customFormat="1" ht="24">
      <c r="B236" s="223" t="s">
        <v>522</v>
      </c>
      <c r="C236" s="224" t="s">
        <v>140</v>
      </c>
      <c r="D236" s="233" t="s">
        <v>91</v>
      </c>
      <c r="E236" s="66" t="s">
        <v>92</v>
      </c>
      <c r="F236" s="48">
        <f>'A. Petión'!F237+Kloosterman!E237+Levene!E237+'Máximo Paz'!E237+'Vicente Casares'!E237</f>
        <v>15</v>
      </c>
      <c r="G236" s="109"/>
      <c r="H236" s="54"/>
      <c r="I236" s="204"/>
      <c r="J236" s="13"/>
    </row>
    <row r="237" spans="2:10" s="5" customFormat="1" ht="24">
      <c r="B237" s="223" t="s">
        <v>523</v>
      </c>
      <c r="C237" s="224" t="s">
        <v>198</v>
      </c>
      <c r="D237" s="233" t="s">
        <v>91</v>
      </c>
      <c r="E237" s="66" t="s">
        <v>92</v>
      </c>
      <c r="F237" s="48">
        <f>'A. Petión'!F238+Kloosterman!E238+Levene!E238+'Máximo Paz'!E238+'Vicente Casares'!E238</f>
        <v>8</v>
      </c>
      <c r="G237" s="109"/>
      <c r="H237" s="54"/>
      <c r="I237" s="210"/>
      <c r="J237" s="13"/>
    </row>
    <row r="238" spans="2:10" s="5" customFormat="1" ht="24">
      <c r="B238" s="223" t="s">
        <v>524</v>
      </c>
      <c r="C238" s="224" t="s">
        <v>156</v>
      </c>
      <c r="D238" s="233" t="s">
        <v>91</v>
      </c>
      <c r="E238" s="66" t="s">
        <v>92</v>
      </c>
      <c r="F238" s="48">
        <f>'A. Petión'!F239+Kloosterman!E239+Levene!E239+'Máximo Paz'!E239+'Vicente Casares'!E239</f>
        <v>2</v>
      </c>
      <c r="G238" s="109"/>
      <c r="H238" s="54"/>
      <c r="I238" s="210"/>
      <c r="J238" s="13"/>
    </row>
    <row r="239" spans="2:10" s="5" customFormat="1" ht="15">
      <c r="B239" s="79" t="s">
        <v>525</v>
      </c>
      <c r="C239" s="168" t="s">
        <v>52</v>
      </c>
      <c r="D239" s="169"/>
      <c r="E239" s="170"/>
      <c r="F239" s="170"/>
      <c r="G239" s="80"/>
      <c r="H239" s="80"/>
      <c r="I239" s="208"/>
      <c r="J239" s="81"/>
    </row>
    <row r="240" spans="2:10" s="5" customFormat="1" ht="24">
      <c r="B240" s="27" t="s">
        <v>526</v>
      </c>
      <c r="C240" s="110" t="s">
        <v>192</v>
      </c>
      <c r="D240" s="12" t="s">
        <v>91</v>
      </c>
      <c r="E240" s="14" t="s">
        <v>92</v>
      </c>
      <c r="F240" s="48">
        <f>'A. Petión'!F241+Kloosterman!E241+Levene!E241+'Máximo Paz'!E241+'Vicente Casares'!E241</f>
        <v>1</v>
      </c>
      <c r="G240" s="109"/>
      <c r="H240" s="54"/>
      <c r="I240" s="206"/>
      <c r="J240" s="13"/>
    </row>
    <row r="241" spans="2:10" s="6" customFormat="1" ht="24">
      <c r="B241" s="27" t="s">
        <v>527</v>
      </c>
      <c r="C241" s="110" t="s">
        <v>193</v>
      </c>
      <c r="D241" s="12" t="s">
        <v>91</v>
      </c>
      <c r="E241" s="12" t="s">
        <v>6</v>
      </c>
      <c r="F241" s="48">
        <f>'A. Petión'!F242+Kloosterman!E242+Levene!E242+'Máximo Paz'!E242+'Vicente Casares'!E242</f>
        <v>5</v>
      </c>
      <c r="G241" s="109"/>
      <c r="H241" s="54"/>
      <c r="I241" s="206"/>
      <c r="J241" s="13"/>
    </row>
    <row r="242" spans="2:10" s="5" customFormat="1" ht="24">
      <c r="B242" s="27" t="s">
        <v>528</v>
      </c>
      <c r="C242" s="110" t="s">
        <v>194</v>
      </c>
      <c r="D242" s="12" t="s">
        <v>91</v>
      </c>
      <c r="E242" s="12" t="s">
        <v>6</v>
      </c>
      <c r="F242" s="48">
        <f>'A. Petión'!F243+Kloosterman!E243+Levene!E243+'Máximo Paz'!E243+'Vicente Casares'!E243</f>
        <v>4</v>
      </c>
      <c r="G242" s="109"/>
      <c r="H242" s="54"/>
      <c r="I242" s="206"/>
      <c r="J242" s="13"/>
    </row>
    <row r="243" spans="2:10" s="5" customFormat="1" ht="15">
      <c r="B243" s="79" t="s">
        <v>529</v>
      </c>
      <c r="C243" s="168" t="s">
        <v>53</v>
      </c>
      <c r="D243" s="171"/>
      <c r="E243" s="172"/>
      <c r="F243" s="172"/>
      <c r="G243" s="80"/>
      <c r="H243" s="80"/>
      <c r="I243" s="208"/>
      <c r="J243" s="81"/>
    </row>
    <row r="244" spans="2:10" s="5" customFormat="1" ht="24">
      <c r="B244" s="27" t="s">
        <v>530</v>
      </c>
      <c r="C244" s="110" t="s">
        <v>189</v>
      </c>
      <c r="D244" s="12" t="s">
        <v>91</v>
      </c>
      <c r="E244" s="14" t="s">
        <v>92</v>
      </c>
      <c r="F244" s="48">
        <f>'A. Petión'!F245+Kloosterman!E245+Levene!E245+'Máximo Paz'!E245+'Vicente Casares'!E245</f>
        <v>12</v>
      </c>
      <c r="G244" s="109"/>
      <c r="H244" s="54"/>
      <c r="I244" s="206"/>
      <c r="J244" s="13"/>
    </row>
    <row r="245" spans="2:10" s="6" customFormat="1" ht="24">
      <c r="B245" s="27" t="s">
        <v>531</v>
      </c>
      <c r="C245" s="110" t="s">
        <v>190</v>
      </c>
      <c r="D245" s="12" t="s">
        <v>91</v>
      </c>
      <c r="E245" s="14" t="s">
        <v>92</v>
      </c>
      <c r="F245" s="48">
        <f>'A. Petión'!F246+Kloosterman!E246+Levene!E246+'Máximo Paz'!E246+'Vicente Casares'!E246</f>
        <v>3</v>
      </c>
      <c r="G245" s="109"/>
      <c r="H245" s="54"/>
      <c r="I245" s="206"/>
      <c r="J245" s="13"/>
    </row>
    <row r="246" spans="2:10" s="5" customFormat="1" ht="24">
      <c r="B246" s="27" t="s">
        <v>532</v>
      </c>
      <c r="C246" s="110" t="s">
        <v>191</v>
      </c>
      <c r="D246" s="12" t="s">
        <v>91</v>
      </c>
      <c r="E246" s="12" t="s">
        <v>4</v>
      </c>
      <c r="F246" s="48">
        <f>'A. Petión'!F247+Kloosterman!E247+Levene!E247+'Máximo Paz'!E247+'Vicente Casares'!E247</f>
        <v>4</v>
      </c>
      <c r="G246" s="109"/>
      <c r="H246" s="54"/>
      <c r="I246" s="206"/>
      <c r="J246" s="13"/>
    </row>
    <row r="247" spans="2:10" s="5" customFormat="1" ht="15">
      <c r="B247" s="79" t="s">
        <v>533</v>
      </c>
      <c r="C247" s="168" t="s">
        <v>54</v>
      </c>
      <c r="D247" s="171"/>
      <c r="E247" s="172"/>
      <c r="F247" s="172"/>
      <c r="G247" s="80"/>
      <c r="H247" s="80"/>
      <c r="I247" s="208"/>
      <c r="J247" s="81"/>
    </row>
    <row r="248" spans="2:10" s="72" customFormat="1" ht="24">
      <c r="B248" s="40" t="s">
        <v>534</v>
      </c>
      <c r="C248" s="92" t="s">
        <v>127</v>
      </c>
      <c r="D248" s="12" t="s">
        <v>91</v>
      </c>
      <c r="E248" s="14" t="s">
        <v>111</v>
      </c>
      <c r="F248" s="48">
        <f>'A. Petión'!F249+Kloosterman!E249+Levene!E249+'Máximo Paz'!E249+'Vicente Casares'!E249</f>
        <v>2</v>
      </c>
      <c r="G248" s="109"/>
      <c r="H248" s="54"/>
      <c r="I248" s="206"/>
      <c r="J248" s="13"/>
    </row>
    <row r="249" spans="2:10" s="7" customFormat="1" ht="24">
      <c r="B249" s="40" t="s">
        <v>535</v>
      </c>
      <c r="C249" s="69" t="s">
        <v>128</v>
      </c>
      <c r="D249" s="12" t="s">
        <v>91</v>
      </c>
      <c r="E249" s="14" t="s">
        <v>92</v>
      </c>
      <c r="F249" s="48">
        <f>'A. Petión'!F250+Kloosterman!E250+Levene!E250+'Máximo Paz'!E250+'Vicente Casares'!E250</f>
        <v>4</v>
      </c>
      <c r="G249" s="109"/>
      <c r="H249" s="54"/>
      <c r="I249" s="206"/>
      <c r="J249" s="13"/>
    </row>
    <row r="250" spans="2:10" s="7" customFormat="1" ht="24">
      <c r="B250" s="138" t="s">
        <v>536</v>
      </c>
      <c r="C250" s="100" t="s">
        <v>44</v>
      </c>
      <c r="D250" s="98"/>
      <c r="E250" s="107"/>
      <c r="F250" s="154"/>
      <c r="G250" s="97"/>
      <c r="H250" s="97"/>
      <c r="I250" s="94"/>
      <c r="J250" s="95"/>
    </row>
    <row r="251" spans="2:10" s="7" customFormat="1" ht="24">
      <c r="B251" s="34" t="s">
        <v>537</v>
      </c>
      <c r="C251" s="28" t="s">
        <v>76</v>
      </c>
      <c r="D251" s="11" t="s">
        <v>91</v>
      </c>
      <c r="E251" s="12" t="s">
        <v>6</v>
      </c>
      <c r="F251" s="48">
        <f>'A. Petión'!F252+Kloosterman!E252+Levene!E252+'Máximo Paz'!E252+'Vicente Casares'!E252</f>
        <v>16.100000000000001</v>
      </c>
      <c r="G251" s="109"/>
      <c r="H251" s="54"/>
      <c r="I251" s="206"/>
      <c r="J251" s="13"/>
    </row>
    <row r="252" spans="2:10" s="7" customFormat="1" ht="24">
      <c r="B252" s="34" t="s">
        <v>538</v>
      </c>
      <c r="C252" s="28" t="s">
        <v>185</v>
      </c>
      <c r="D252" s="11" t="s">
        <v>91</v>
      </c>
      <c r="E252" s="12" t="s">
        <v>6</v>
      </c>
      <c r="F252" s="48">
        <f>'A. Petión'!F253+Kloosterman!E253+Levene!E253+'Máximo Paz'!E253+'Vicente Casares'!E253</f>
        <v>631.19999999999993</v>
      </c>
      <c r="G252" s="109"/>
      <c r="H252" s="54"/>
      <c r="I252" s="206"/>
      <c r="J252" s="13"/>
    </row>
    <row r="253" spans="2:10" s="7" customFormat="1" ht="24">
      <c r="B253" s="34" t="s">
        <v>539</v>
      </c>
      <c r="C253" s="28" t="s">
        <v>186</v>
      </c>
      <c r="D253" s="11" t="s">
        <v>91</v>
      </c>
      <c r="E253" s="12" t="s">
        <v>6</v>
      </c>
      <c r="F253" s="48">
        <f>'A. Petión'!F254+Kloosterman!E254+Levene!E254+'Máximo Paz'!E254+'Vicente Casares'!E254</f>
        <v>448.3</v>
      </c>
      <c r="G253" s="109"/>
      <c r="H253" s="54"/>
      <c r="I253" s="206"/>
      <c r="J253" s="13"/>
    </row>
    <row r="254" spans="2:10" s="5" customFormat="1" ht="24">
      <c r="B254" s="34" t="s">
        <v>540</v>
      </c>
      <c r="C254" s="28" t="s">
        <v>129</v>
      </c>
      <c r="D254" s="11" t="s">
        <v>91</v>
      </c>
      <c r="E254" s="12" t="s">
        <v>6</v>
      </c>
      <c r="F254" s="48">
        <f>'A. Petión'!F255+Kloosterman!E255+Levene!E255+'Máximo Paz'!E255+'Vicente Casares'!E255</f>
        <v>126.05</v>
      </c>
      <c r="G254" s="109"/>
      <c r="H254" s="54"/>
      <c r="I254" s="206"/>
      <c r="J254" s="13"/>
    </row>
    <row r="255" spans="2:10" s="5" customFormat="1" ht="24">
      <c r="B255" s="96" t="s">
        <v>541</v>
      </c>
      <c r="C255" s="100" t="s">
        <v>59</v>
      </c>
      <c r="D255" s="98"/>
      <c r="E255" s="107"/>
      <c r="F255" s="154"/>
      <c r="G255" s="97"/>
      <c r="H255" s="97"/>
      <c r="I255" s="94"/>
      <c r="J255" s="95"/>
    </row>
    <row r="256" spans="2:10" s="5" customFormat="1" ht="24">
      <c r="B256" s="27" t="s">
        <v>542</v>
      </c>
      <c r="C256" s="108" t="s">
        <v>179</v>
      </c>
      <c r="D256" s="14" t="s">
        <v>91</v>
      </c>
      <c r="E256" s="14" t="s">
        <v>5</v>
      </c>
      <c r="F256" s="48">
        <f>'A. Petión'!F257+Kloosterman!E257+Levene!E257+'Máximo Paz'!E257+'Vicente Casares'!E257</f>
        <v>1803.3244999999999</v>
      </c>
      <c r="G256" s="109"/>
      <c r="H256" s="54"/>
      <c r="I256" s="206"/>
      <c r="J256" s="13"/>
    </row>
    <row r="257" spans="2:10" s="5" customFormat="1" ht="24">
      <c r="B257" s="27" t="s">
        <v>543</v>
      </c>
      <c r="C257" s="108" t="s">
        <v>180</v>
      </c>
      <c r="D257" s="14" t="s">
        <v>91</v>
      </c>
      <c r="E257" s="14" t="s">
        <v>5</v>
      </c>
      <c r="F257" s="48">
        <f>'A. Petión'!F258+Kloosterman!E258+Levene!E258+'Máximo Paz'!E258+'Vicente Casares'!E258</f>
        <v>446.21000000000004</v>
      </c>
      <c r="G257" s="109"/>
      <c r="H257" s="54"/>
      <c r="I257" s="206"/>
      <c r="J257" s="13"/>
    </row>
    <row r="258" spans="2:10" s="5" customFormat="1" ht="24">
      <c r="B258" s="27" t="s">
        <v>544</v>
      </c>
      <c r="C258" s="108" t="s">
        <v>181</v>
      </c>
      <c r="D258" s="14" t="s">
        <v>91</v>
      </c>
      <c r="E258" s="14" t="s">
        <v>5</v>
      </c>
      <c r="F258" s="48">
        <f>'A. Petión'!F259+Kloosterman!E259+Levene!E259+'Máximo Paz'!E259+'Vicente Casares'!E259</f>
        <v>27</v>
      </c>
      <c r="G258" s="109"/>
      <c r="H258" s="54"/>
      <c r="I258" s="206"/>
      <c r="J258" s="13"/>
    </row>
    <row r="259" spans="2:10" s="5" customFormat="1" ht="24">
      <c r="B259" s="27" t="s">
        <v>545</v>
      </c>
      <c r="C259" s="112" t="s">
        <v>182</v>
      </c>
      <c r="D259" s="14" t="s">
        <v>91</v>
      </c>
      <c r="E259" s="14" t="s">
        <v>5</v>
      </c>
      <c r="F259" s="48">
        <f>'A. Petión'!F260+Kloosterman!E260+Levene!E260+'Máximo Paz'!E260+'Vicente Casares'!E260</f>
        <v>728.09699999999998</v>
      </c>
      <c r="G259" s="109"/>
      <c r="H259" s="54"/>
      <c r="I259" s="206"/>
      <c r="J259" s="13"/>
    </row>
    <row r="260" spans="2:10" s="5" customFormat="1" ht="27" customHeight="1">
      <c r="B260" s="27" t="s">
        <v>546</v>
      </c>
      <c r="C260" s="108" t="s">
        <v>183</v>
      </c>
      <c r="D260" s="14" t="s">
        <v>91</v>
      </c>
      <c r="E260" s="14" t="s">
        <v>5</v>
      </c>
      <c r="F260" s="48">
        <f>'A. Petión'!F261+Kloosterman!E261+Levene!E261+'Máximo Paz'!E261+'Vicente Casares'!E261</f>
        <v>87.037500000000009</v>
      </c>
      <c r="G260" s="109"/>
      <c r="H260" s="54"/>
      <c r="I260" s="206"/>
      <c r="J260" s="13"/>
    </row>
    <row r="261" spans="2:10" ht="24">
      <c r="B261" s="27" t="s">
        <v>547</v>
      </c>
      <c r="C261" s="112" t="s">
        <v>184</v>
      </c>
      <c r="D261" s="14" t="s">
        <v>91</v>
      </c>
      <c r="E261" s="14" t="s">
        <v>5</v>
      </c>
      <c r="F261" s="48">
        <f>'A. Petión'!F262+Kloosterman!E262+Levene!E262+'Máximo Paz'!E262+'Vicente Casares'!E262</f>
        <v>718.67399999999998</v>
      </c>
      <c r="G261" s="109"/>
      <c r="H261" s="54"/>
      <c r="I261" s="206"/>
      <c r="J261" s="13"/>
    </row>
    <row r="262" spans="2:10" ht="24">
      <c r="B262" s="96" t="s">
        <v>548</v>
      </c>
      <c r="C262" s="100" t="s">
        <v>188</v>
      </c>
      <c r="D262" s="98"/>
      <c r="E262" s="107"/>
      <c r="F262" s="154"/>
      <c r="G262" s="97"/>
      <c r="H262" s="97"/>
      <c r="I262" s="94"/>
      <c r="J262" s="95"/>
    </row>
    <row r="263" spans="2:10" ht="24">
      <c r="B263" s="38" t="s">
        <v>549</v>
      </c>
      <c r="C263" s="105" t="s">
        <v>14</v>
      </c>
      <c r="D263" s="106" t="s">
        <v>91</v>
      </c>
      <c r="E263" s="14" t="s">
        <v>92</v>
      </c>
      <c r="F263" s="48">
        <f>'A. Petión'!F264+Kloosterman!E264+Levene!E264+'Máximo Paz'!E264+'Vicente Casares'!E264</f>
        <v>2</v>
      </c>
      <c r="G263" s="54"/>
      <c r="H263" s="54"/>
      <c r="I263" s="206"/>
      <c r="J263" s="13"/>
    </row>
    <row r="264" spans="2:10" ht="24">
      <c r="B264" s="38" t="s">
        <v>550</v>
      </c>
      <c r="C264" s="110" t="s">
        <v>100</v>
      </c>
      <c r="D264" s="12" t="s">
        <v>91</v>
      </c>
      <c r="E264" s="14" t="s">
        <v>92</v>
      </c>
      <c r="F264" s="48">
        <f>'A. Petión'!F265+Kloosterman!E268+Levene!E268+'Máximo Paz'!E268+'Vicente Casares'!E268</f>
        <v>3</v>
      </c>
      <c r="G264" s="54"/>
      <c r="H264" s="54"/>
      <c r="I264" s="206"/>
      <c r="J264" s="13"/>
    </row>
    <row r="265" spans="2:10" ht="24">
      <c r="B265" s="38" t="s">
        <v>551</v>
      </c>
      <c r="C265" s="110" t="s">
        <v>15</v>
      </c>
      <c r="D265" s="12" t="s">
        <v>91</v>
      </c>
      <c r="E265" s="14" t="s">
        <v>92</v>
      </c>
      <c r="F265" s="48">
        <f>'A. Petión'!F266+Kloosterman!E269+Levene!E269+'Máximo Paz'!E269+'Vicente Casares'!E269</f>
        <v>2</v>
      </c>
      <c r="G265" s="54"/>
      <c r="H265" s="54"/>
      <c r="I265" s="206"/>
      <c r="J265" s="13"/>
    </row>
    <row r="266" spans="2:10" ht="24">
      <c r="B266" s="38" t="s">
        <v>552</v>
      </c>
      <c r="C266" s="110" t="s">
        <v>16</v>
      </c>
      <c r="D266" s="12" t="s">
        <v>91</v>
      </c>
      <c r="E266" s="14" t="s">
        <v>92</v>
      </c>
      <c r="F266" s="48">
        <f>'A. Petión'!F267+Kloosterman!E271+Levene!E271+'Máximo Paz'!E271+'Vicente Casares'!E271</f>
        <v>2</v>
      </c>
      <c r="G266" s="54"/>
      <c r="H266" s="54"/>
      <c r="I266" s="206"/>
      <c r="J266" s="13"/>
    </row>
    <row r="267" spans="2:10" ht="24">
      <c r="B267" s="38" t="s">
        <v>553</v>
      </c>
      <c r="C267" s="110" t="s">
        <v>17</v>
      </c>
      <c r="D267" s="12" t="s">
        <v>91</v>
      </c>
      <c r="E267" s="14" t="s">
        <v>92</v>
      </c>
      <c r="F267" s="48">
        <f>'A. Petión'!F268+Kloosterman!E276+Levene!E276+'Máximo Paz'!E276+'Vicente Casares'!E276</f>
        <v>2</v>
      </c>
      <c r="G267" s="54"/>
      <c r="H267" s="54"/>
      <c r="I267" s="206"/>
      <c r="J267" s="13"/>
    </row>
    <row r="268" spans="2:10" ht="24">
      <c r="B268" s="38" t="s">
        <v>554</v>
      </c>
      <c r="C268" s="110" t="s">
        <v>18</v>
      </c>
      <c r="D268" s="12" t="s">
        <v>91</v>
      </c>
      <c r="E268" s="14" t="s">
        <v>92</v>
      </c>
      <c r="F268" s="48">
        <f>'A. Petión'!F269+Kloosterman!E277+Levene!E277+'Máximo Paz'!E277+'Vicente Casares'!E277</f>
        <v>1</v>
      </c>
      <c r="G268" s="54"/>
      <c r="H268" s="54"/>
      <c r="I268" s="206"/>
      <c r="J268" s="13"/>
    </row>
    <row r="269" spans="2:10" ht="24">
      <c r="B269" s="38" t="s">
        <v>555</v>
      </c>
      <c r="C269" s="110" t="s">
        <v>101</v>
      </c>
      <c r="D269" s="12" t="s">
        <v>91</v>
      </c>
      <c r="E269" s="14" t="s">
        <v>92</v>
      </c>
      <c r="F269" s="48">
        <f>'A. Petión'!F270+Kloosterman!E278+Levene!E278+'Máximo Paz'!E278+'Vicente Casares'!E278</f>
        <v>4</v>
      </c>
      <c r="G269" s="54"/>
      <c r="H269" s="54"/>
      <c r="I269" s="206"/>
      <c r="J269" s="13"/>
    </row>
    <row r="270" spans="2:10" ht="24">
      <c r="B270" s="38" t="s">
        <v>556</v>
      </c>
      <c r="C270" s="110" t="s">
        <v>19</v>
      </c>
      <c r="D270" s="12" t="s">
        <v>91</v>
      </c>
      <c r="E270" s="14" t="s">
        <v>92</v>
      </c>
      <c r="F270" s="48">
        <f>'A. Petión'!F271+Kloosterman!E279+Levene!E279+'Máximo Paz'!E279+'Vicente Casares'!E279</f>
        <v>3</v>
      </c>
      <c r="G270" s="54"/>
      <c r="H270" s="54"/>
      <c r="I270" s="206"/>
      <c r="J270" s="13"/>
    </row>
    <row r="271" spans="2:10" ht="24">
      <c r="B271" s="38" t="s">
        <v>557</v>
      </c>
      <c r="C271" s="110" t="s">
        <v>20</v>
      </c>
      <c r="D271" s="12" t="s">
        <v>91</v>
      </c>
      <c r="E271" s="14" t="s">
        <v>92</v>
      </c>
      <c r="F271" s="48">
        <f>'A. Petión'!F272+Kloosterman!E280+Levene!E280+'Máximo Paz'!E280+'Vicente Casares'!E280</f>
        <v>2</v>
      </c>
      <c r="G271" s="54"/>
      <c r="H271" s="54"/>
      <c r="I271" s="206"/>
      <c r="J271" s="13"/>
    </row>
    <row r="272" spans="2:10" ht="24">
      <c r="B272" s="38" t="s">
        <v>558</v>
      </c>
      <c r="C272" s="110" t="s">
        <v>60</v>
      </c>
      <c r="D272" s="12" t="s">
        <v>91</v>
      </c>
      <c r="E272" s="14" t="s">
        <v>92</v>
      </c>
      <c r="F272" s="48">
        <f>'A. Petión'!F273+Kloosterman!E281+Levene!E281+'Máximo Paz'!E281+'Vicente Casares'!E281</f>
        <v>2</v>
      </c>
      <c r="G272" s="54"/>
      <c r="H272" s="54"/>
      <c r="I272" s="206"/>
      <c r="J272" s="13"/>
    </row>
    <row r="273" spans="2:10" ht="24">
      <c r="B273" s="38" t="s">
        <v>559</v>
      </c>
      <c r="C273" s="110" t="s">
        <v>21</v>
      </c>
      <c r="D273" s="12" t="s">
        <v>91</v>
      </c>
      <c r="E273" s="14" t="s">
        <v>92</v>
      </c>
      <c r="F273" s="48">
        <f>'A. Petión'!F274+Kloosterman!E282+Levene!E282+'Máximo Paz'!E282+'Vicente Casares'!E282</f>
        <v>1312</v>
      </c>
      <c r="G273" s="54"/>
      <c r="H273" s="54"/>
      <c r="I273" s="206"/>
      <c r="J273" s="13"/>
    </row>
    <row r="274" spans="2:10" ht="24">
      <c r="B274" s="38" t="s">
        <v>560</v>
      </c>
      <c r="C274" s="105" t="s">
        <v>116</v>
      </c>
      <c r="D274" s="106" t="s">
        <v>91</v>
      </c>
      <c r="E274" s="14" t="s">
        <v>92</v>
      </c>
      <c r="F274" s="48">
        <f>'A. Petión'!F275+Kloosterman!E283+Levene!E283+'Máximo Paz'!E283+'Vicente Casares'!E283</f>
        <v>24.462000000000003</v>
      </c>
      <c r="G274" s="54"/>
      <c r="H274" s="54"/>
      <c r="I274" s="206"/>
      <c r="J274" s="13"/>
    </row>
    <row r="275" spans="2:10" ht="24">
      <c r="B275" s="38" t="s">
        <v>561</v>
      </c>
      <c r="C275" s="105" t="s">
        <v>45</v>
      </c>
      <c r="D275" s="106" t="s">
        <v>91</v>
      </c>
      <c r="E275" s="14" t="s">
        <v>92</v>
      </c>
      <c r="F275" s="48">
        <f>'A. Petión'!F276+Kloosterman!E284+Levene!E284+'Máximo Paz'!E284+'Vicente Casares'!E284</f>
        <v>358.86250000000001</v>
      </c>
      <c r="G275" s="54"/>
      <c r="H275" s="54"/>
      <c r="I275" s="206"/>
      <c r="J275" s="13"/>
    </row>
    <row r="276" spans="2:10" ht="24">
      <c r="B276" s="38" t="s">
        <v>562</v>
      </c>
      <c r="C276" s="105" t="s">
        <v>23</v>
      </c>
      <c r="D276" s="106" t="s">
        <v>91</v>
      </c>
      <c r="E276" s="14" t="s">
        <v>92</v>
      </c>
      <c r="F276" s="48">
        <f>'A. Petión'!F277+Kloosterman!E285+Levene!E285+'Máximo Paz'!E285+'Vicente Casares'!E285</f>
        <v>893.65</v>
      </c>
      <c r="G276" s="54"/>
      <c r="H276" s="54"/>
      <c r="I276" s="206"/>
      <c r="J276" s="13"/>
    </row>
    <row r="277" spans="2:10" ht="24">
      <c r="B277" s="38" t="s">
        <v>563</v>
      </c>
      <c r="C277" s="105" t="s">
        <v>22</v>
      </c>
      <c r="D277" s="106" t="s">
        <v>91</v>
      </c>
      <c r="E277" s="14" t="s">
        <v>92</v>
      </c>
      <c r="F277" s="48">
        <f>'A. Petión'!F278+Kloosterman!E286+Levene!E286+'Máximo Paz'!E286+'Vicente Casares'!E286</f>
        <v>38</v>
      </c>
      <c r="G277" s="54"/>
      <c r="H277" s="54"/>
      <c r="I277" s="206"/>
      <c r="J277" s="13"/>
    </row>
    <row r="278" spans="2:10" ht="28.5" customHeight="1">
      <c r="B278" s="38" t="s">
        <v>564</v>
      </c>
      <c r="C278" s="105" t="s">
        <v>117</v>
      </c>
      <c r="D278" s="106" t="s">
        <v>91</v>
      </c>
      <c r="E278" s="14" t="s">
        <v>92</v>
      </c>
      <c r="F278" s="48">
        <f>'A. Petión'!F279+Kloosterman!E287+Levene!E287+'Máximo Paz'!E287+'Vicente Casares'!E287</f>
        <v>60</v>
      </c>
      <c r="G278" s="54"/>
      <c r="H278" s="54"/>
      <c r="I278" s="206"/>
      <c r="J278" s="13"/>
    </row>
    <row r="279" spans="2:10" s="5" customFormat="1" ht="24">
      <c r="B279" s="96" t="s">
        <v>565</v>
      </c>
      <c r="C279" s="100" t="s">
        <v>80</v>
      </c>
      <c r="D279" s="98"/>
      <c r="E279" s="107"/>
      <c r="F279" s="107"/>
      <c r="G279" s="97"/>
      <c r="H279" s="97"/>
      <c r="I279" s="156"/>
      <c r="J279" s="99"/>
    </row>
    <row r="280" spans="2:10" s="5" customFormat="1" ht="15">
      <c r="B280" s="163" t="s">
        <v>566</v>
      </c>
      <c r="C280" s="164" t="s">
        <v>81</v>
      </c>
      <c r="D280" s="173"/>
      <c r="E280" s="174"/>
      <c r="F280" s="174"/>
      <c r="G280" s="175"/>
      <c r="H280" s="175"/>
      <c r="I280" s="211"/>
      <c r="J280" s="176"/>
    </row>
    <row r="281" spans="2:10" s="5" customFormat="1" ht="24">
      <c r="B281" s="43" t="s">
        <v>567</v>
      </c>
      <c r="C281" s="112" t="s">
        <v>178</v>
      </c>
      <c r="D281" s="12" t="s">
        <v>91</v>
      </c>
      <c r="E281" s="12" t="s">
        <v>6</v>
      </c>
      <c r="F281" s="48">
        <f>'A. Petión'!F282+Kloosterman!E282+Levene!E282+'Máximo Paz'!E282+'Vicente Casares'!E282</f>
        <v>1570</v>
      </c>
      <c r="G281" s="125"/>
      <c r="H281" s="54"/>
      <c r="I281" s="206"/>
      <c r="J281" s="13"/>
    </row>
    <row r="282" spans="2:10" s="5" customFormat="1" ht="24">
      <c r="B282" s="43" t="s">
        <v>568</v>
      </c>
      <c r="C282" s="112" t="s">
        <v>95</v>
      </c>
      <c r="D282" s="12" t="s">
        <v>91</v>
      </c>
      <c r="E282" s="12" t="s">
        <v>7</v>
      </c>
      <c r="F282" s="48">
        <f>'A. Petión'!F283+Kloosterman!E283+Levene!E283+'Máximo Paz'!E283+'Vicente Casares'!E283</f>
        <v>18.862000000000002</v>
      </c>
      <c r="G282" s="109"/>
      <c r="H282" s="54"/>
      <c r="I282" s="206"/>
      <c r="J282" s="13"/>
    </row>
    <row r="283" spans="2:10" s="5" customFormat="1" ht="24">
      <c r="B283" s="43" t="s">
        <v>569</v>
      </c>
      <c r="C283" s="110" t="s">
        <v>82</v>
      </c>
      <c r="D283" s="12" t="s">
        <v>91</v>
      </c>
      <c r="E283" s="12" t="s">
        <v>7</v>
      </c>
      <c r="F283" s="48">
        <f>'A. Petión'!F284+Kloosterman!E284+Levene!E284+'Máximo Paz'!E284+'Vicente Casares'!E284</f>
        <v>363.48750000000001</v>
      </c>
      <c r="G283" s="109"/>
      <c r="H283" s="54"/>
      <c r="I283" s="206"/>
      <c r="J283" s="13"/>
    </row>
    <row r="284" spans="2:10" s="5" customFormat="1" ht="24">
      <c r="B284" s="43" t="s">
        <v>570</v>
      </c>
      <c r="C284" s="110" t="s">
        <v>177</v>
      </c>
      <c r="D284" s="12" t="s">
        <v>91</v>
      </c>
      <c r="E284" s="12" t="s">
        <v>5</v>
      </c>
      <c r="F284" s="48">
        <f>'A. Petión'!F285+Kloosterman!E285+Levene!E285+'Máximo Paz'!E285+'Vicente Casares'!E285</f>
        <v>897.15</v>
      </c>
      <c r="G284" s="109"/>
      <c r="H284" s="54"/>
      <c r="I284" s="206"/>
      <c r="J284" s="13"/>
    </row>
    <row r="285" spans="2:10" s="56" customFormat="1" ht="24">
      <c r="B285" s="43" t="s">
        <v>571</v>
      </c>
      <c r="C285" s="110" t="s">
        <v>176</v>
      </c>
      <c r="D285" s="12" t="s">
        <v>91</v>
      </c>
      <c r="E285" s="14" t="s">
        <v>92</v>
      </c>
      <c r="F285" s="48">
        <f>'A. Petión'!F286+Kloosterman!E286+Levene!E286+'Máximo Paz'!E286+'Vicente Casares'!E286</f>
        <v>40</v>
      </c>
      <c r="G285" s="109"/>
      <c r="H285" s="54"/>
      <c r="I285" s="206"/>
      <c r="J285" s="13"/>
    </row>
    <row r="286" spans="2:10" s="5" customFormat="1" ht="24">
      <c r="B286" s="43" t="s">
        <v>572</v>
      </c>
      <c r="C286" s="110" t="s">
        <v>175</v>
      </c>
      <c r="D286" s="12" t="s">
        <v>91</v>
      </c>
      <c r="E286" s="14" t="s">
        <v>92</v>
      </c>
      <c r="F286" s="48">
        <f>'A. Petión'!F287+Kloosterman!E287+Levene!E287+'Máximo Paz'!E287+'Vicente Casares'!E287</f>
        <v>62</v>
      </c>
      <c r="G286" s="109"/>
      <c r="H286" s="54"/>
      <c r="I286" s="206"/>
      <c r="J286" s="13"/>
    </row>
    <row r="287" spans="2:10" s="5" customFormat="1" ht="24">
      <c r="B287" s="43" t="s">
        <v>573</v>
      </c>
      <c r="C287" s="110" t="s">
        <v>174</v>
      </c>
      <c r="D287" s="12" t="s">
        <v>91</v>
      </c>
      <c r="E287" s="14" t="s">
        <v>5</v>
      </c>
      <c r="F287" s="48">
        <f>'A. Petión'!F288+Kloosterman!E288+Levene!E288+'Máximo Paz'!E288+'Vicente Casares'!E288</f>
        <v>366</v>
      </c>
      <c r="G287" s="109"/>
      <c r="H287" s="54"/>
      <c r="I287" s="206"/>
      <c r="J287" s="13"/>
    </row>
    <row r="288" spans="2:10" s="5" customFormat="1" ht="15">
      <c r="B288" s="163" t="s">
        <v>574</v>
      </c>
      <c r="C288" s="164" t="s">
        <v>83</v>
      </c>
      <c r="D288" s="173"/>
      <c r="E288" s="174"/>
      <c r="F288" s="174"/>
      <c r="G288" s="175"/>
      <c r="H288" s="175"/>
      <c r="I288" s="211"/>
      <c r="J288" s="176"/>
    </row>
    <row r="289" spans="2:10" ht="24">
      <c r="B289" s="43" t="s">
        <v>575</v>
      </c>
      <c r="C289" s="110" t="s">
        <v>173</v>
      </c>
      <c r="D289" s="12" t="s">
        <v>91</v>
      </c>
      <c r="E289" s="14" t="s">
        <v>92</v>
      </c>
      <c r="F289" s="48">
        <f>'A. Petión'!F290+Kloosterman!E290+Levene!E290+'Máximo Paz'!E290+'Vicente Casares'!E290</f>
        <v>14</v>
      </c>
      <c r="G289" s="125"/>
      <c r="H289" s="37"/>
      <c r="I289" s="204"/>
      <c r="J289" s="13"/>
    </row>
    <row r="290" spans="2:10" ht="24.75" thickBot="1">
      <c r="B290" s="43" t="s">
        <v>576</v>
      </c>
      <c r="C290" s="133" t="s">
        <v>67</v>
      </c>
      <c r="D290" s="134" t="s">
        <v>91</v>
      </c>
      <c r="E290" s="135" t="s">
        <v>92</v>
      </c>
      <c r="F290" s="136">
        <f>'A. Petión'!F291+Kloosterman!E291+Levene!E291+'Máximo Paz'!E291+'Vicente Casares'!E291</f>
        <v>34</v>
      </c>
      <c r="G290" s="137"/>
      <c r="H290" s="77"/>
      <c r="I290" s="212"/>
      <c r="J290" s="78"/>
    </row>
    <row r="291" spans="2:10" ht="14.45" customHeight="1" thickBot="1"/>
    <row r="292" spans="2:10" ht="24.75" thickBot="1">
      <c r="B292" s="182"/>
      <c r="C292" s="183" t="s">
        <v>141</v>
      </c>
      <c r="D292" s="183"/>
      <c r="E292" s="184"/>
      <c r="F292" s="185"/>
      <c r="G292" s="51"/>
      <c r="H292" s="51"/>
      <c r="I292" s="51">
        <f>SUM(H13:H292)</f>
        <v>0</v>
      </c>
      <c r="J292" s="52">
        <f>SUM(J13:J290)</f>
        <v>0</v>
      </c>
    </row>
    <row r="293" spans="2:10" ht="14.45" customHeight="1" thickBot="1">
      <c r="C293" s="186"/>
      <c r="D293" s="186"/>
      <c r="E293" s="2"/>
      <c r="F293" s="187"/>
    </row>
    <row r="294" spans="2:10" s="199" customFormat="1" ht="24.75" thickBot="1">
      <c r="B294" s="200"/>
      <c r="C294" s="183" t="s">
        <v>65</v>
      </c>
      <c r="D294" s="183"/>
      <c r="E294" s="184"/>
      <c r="F294" s="185"/>
      <c r="G294" s="51"/>
      <c r="H294" s="51"/>
      <c r="I294" s="51"/>
      <c r="J294" s="201"/>
    </row>
    <row r="295" spans="2:10" ht="24">
      <c r="B295" s="190" t="s">
        <v>24</v>
      </c>
      <c r="C295" s="191" t="s">
        <v>25</v>
      </c>
      <c r="D295" s="191"/>
      <c r="E295" s="192"/>
      <c r="F295" s="193"/>
      <c r="G295" s="177"/>
      <c r="H295" s="178"/>
      <c r="I295" s="32" t="s">
        <v>588</v>
      </c>
      <c r="J295" s="179"/>
    </row>
    <row r="296" spans="2:10" ht="30" customHeight="1">
      <c r="B296" s="22" t="s">
        <v>26</v>
      </c>
      <c r="C296" s="194" t="s">
        <v>27</v>
      </c>
      <c r="D296" s="194"/>
      <c r="E296" s="55"/>
      <c r="F296" s="195"/>
      <c r="G296" s="177" t="s">
        <v>588</v>
      </c>
      <c r="H296" s="180"/>
      <c r="I296" s="42" t="s">
        <v>588</v>
      </c>
      <c r="J296" s="23"/>
    </row>
    <row r="297" spans="2:10" s="8" customFormat="1" ht="30" customHeight="1">
      <c r="B297" s="196" t="s">
        <v>28</v>
      </c>
      <c r="C297" s="197" t="s">
        <v>29</v>
      </c>
      <c r="D297" s="197"/>
      <c r="E297" s="197"/>
      <c r="F297" s="198"/>
      <c r="G297" s="181"/>
      <c r="H297" s="20"/>
      <c r="I297" s="20" t="s">
        <v>588</v>
      </c>
      <c r="J297" s="24"/>
    </row>
    <row r="298" spans="2:10" ht="30" customHeight="1">
      <c r="B298" s="190" t="s">
        <v>30</v>
      </c>
      <c r="C298" s="191" t="s">
        <v>31</v>
      </c>
      <c r="D298" s="191"/>
      <c r="E298" s="192"/>
      <c r="F298" s="193"/>
      <c r="G298" s="177" t="s">
        <v>588</v>
      </c>
      <c r="H298" s="178"/>
      <c r="I298" s="32" t="s">
        <v>588</v>
      </c>
      <c r="J298" s="179"/>
    </row>
    <row r="299" spans="2:10" ht="30" customHeight="1">
      <c r="B299" s="22" t="s">
        <v>32</v>
      </c>
      <c r="C299" s="194" t="s">
        <v>33</v>
      </c>
      <c r="D299" s="194"/>
      <c r="E299" s="55"/>
      <c r="F299" s="195"/>
      <c r="G299" s="177" t="s">
        <v>588</v>
      </c>
      <c r="H299" s="180"/>
      <c r="I299" s="42" t="s">
        <v>588</v>
      </c>
      <c r="J299" s="23"/>
    </row>
    <row r="300" spans="2:10" ht="30" customHeight="1">
      <c r="B300" s="196" t="s">
        <v>34</v>
      </c>
      <c r="C300" s="197" t="s">
        <v>35</v>
      </c>
      <c r="D300" s="197"/>
      <c r="E300" s="197"/>
      <c r="F300" s="198"/>
      <c r="G300" s="181"/>
      <c r="H300" s="20"/>
      <c r="I300" s="20" t="s">
        <v>588</v>
      </c>
      <c r="J300" s="24"/>
    </row>
    <row r="301" spans="2:10" ht="30" customHeight="1">
      <c r="B301" s="190" t="s">
        <v>36</v>
      </c>
      <c r="C301" s="191" t="s">
        <v>37</v>
      </c>
      <c r="D301" s="191"/>
      <c r="E301" s="192"/>
      <c r="F301" s="193"/>
      <c r="G301" s="177" t="s">
        <v>588</v>
      </c>
      <c r="H301" s="178"/>
      <c r="I301" s="32" t="s">
        <v>588</v>
      </c>
      <c r="J301" s="179"/>
    </row>
    <row r="302" spans="2:10" ht="30" customHeight="1">
      <c r="B302" s="196" t="s">
        <v>38</v>
      </c>
      <c r="C302" s="197" t="s">
        <v>39</v>
      </c>
      <c r="D302" s="197"/>
      <c r="E302" s="197"/>
      <c r="F302" s="198"/>
      <c r="G302" s="181"/>
      <c r="H302" s="20"/>
      <c r="I302" s="20" t="s">
        <v>588</v>
      </c>
      <c r="J302" s="24"/>
    </row>
    <row r="303" spans="2:10" ht="30" customHeight="1" thickBot="1">
      <c r="B303" s="190" t="s">
        <v>40</v>
      </c>
      <c r="C303" s="191" t="s">
        <v>41</v>
      </c>
      <c r="D303" s="191"/>
      <c r="E303" s="192"/>
      <c r="F303" s="193"/>
      <c r="G303" s="177" t="s">
        <v>588</v>
      </c>
      <c r="H303" s="178"/>
      <c r="I303" s="32" t="s">
        <v>588</v>
      </c>
      <c r="J303" s="179"/>
    </row>
    <row r="304" spans="2:10" ht="30" customHeight="1" thickBot="1">
      <c r="B304" s="25" t="s">
        <v>42</v>
      </c>
      <c r="C304" s="188" t="s">
        <v>66</v>
      </c>
      <c r="D304" s="188"/>
      <c r="E304" s="18"/>
      <c r="F304" s="189"/>
      <c r="G304" s="19"/>
      <c r="H304" s="19"/>
      <c r="I304" s="19" t="s">
        <v>588</v>
      </c>
      <c r="J304" s="21"/>
    </row>
    <row r="305" spans="2:10" s="57" customFormat="1" ht="22.5" customHeight="1">
      <c r="B305" s="17"/>
      <c r="C305" s="10"/>
      <c r="D305" s="39"/>
      <c r="E305" s="50"/>
      <c r="F305" s="49"/>
      <c r="G305" s="1"/>
      <c r="H305" s="1"/>
      <c r="I305" s="2"/>
      <c r="J305" s="2"/>
    </row>
    <row r="306" spans="2:10" s="57" customFormat="1" ht="22.5" customHeight="1">
      <c r="B306" s="17"/>
      <c r="C306" s="10"/>
      <c r="D306" s="39"/>
      <c r="E306" s="50"/>
      <c r="F306" s="49"/>
      <c r="G306" s="1"/>
      <c r="H306" s="1"/>
      <c r="I306" s="2"/>
      <c r="J306" s="2"/>
    </row>
    <row r="307" spans="2:10" s="57" customFormat="1" ht="18.75" customHeight="1">
      <c r="B307" s="462"/>
      <c r="C307" s="462"/>
      <c r="D307" s="462"/>
      <c r="E307" s="462"/>
      <c r="F307" s="462"/>
      <c r="G307" s="462"/>
      <c r="I307" s="58"/>
    </row>
    <row r="308" spans="2:10" s="57" customFormat="1" ht="22.5" customHeight="1">
      <c r="B308" s="462"/>
      <c r="C308" s="462"/>
      <c r="D308" s="462"/>
      <c r="E308" s="462"/>
      <c r="F308" s="462"/>
      <c r="G308" s="462"/>
      <c r="I308" s="58"/>
    </row>
    <row r="309" spans="2:10" s="57" customFormat="1" ht="22.5" customHeight="1">
      <c r="B309" s="76"/>
      <c r="C309" s="76"/>
      <c r="D309" s="76"/>
      <c r="E309" s="76"/>
      <c r="F309" s="76"/>
      <c r="G309" s="76"/>
      <c r="H309" s="76"/>
      <c r="I309" s="76"/>
      <c r="J309" s="76"/>
    </row>
    <row r="310" spans="2:10" s="57" customFormat="1" ht="22.5" customHeight="1">
      <c r="B310" s="74"/>
      <c r="C310" s="74"/>
      <c r="D310" s="74"/>
      <c r="E310" s="74"/>
      <c r="F310" s="74"/>
      <c r="G310" s="74"/>
      <c r="I310" s="58"/>
    </row>
    <row r="311" spans="2:10" s="57" customFormat="1" ht="22.5" customHeight="1">
      <c r="B311" s="74"/>
      <c r="C311" s="74"/>
      <c r="D311" s="74"/>
      <c r="E311" s="74"/>
      <c r="F311" s="74"/>
      <c r="G311" s="74"/>
      <c r="I311" s="58"/>
    </row>
    <row r="312" spans="2:10" s="57" customFormat="1" ht="22.5" customHeight="1">
      <c r="B312" s="75"/>
      <c r="C312" s="75"/>
      <c r="D312" s="75"/>
      <c r="E312" s="75"/>
      <c r="F312" s="75"/>
      <c r="G312" s="75"/>
      <c r="I312" s="58"/>
    </row>
    <row r="313" spans="2:10" s="57" customFormat="1" ht="22.5" customHeight="1">
      <c r="B313" s="74"/>
      <c r="C313" s="74"/>
      <c r="D313" s="74"/>
      <c r="E313" s="74"/>
      <c r="F313" s="74"/>
      <c r="G313" s="74"/>
      <c r="I313" s="58"/>
    </row>
    <row r="314" spans="2:10" s="57" customFormat="1" ht="22.5" customHeight="1">
      <c r="B314" s="74"/>
      <c r="C314" s="74"/>
      <c r="D314" s="74"/>
      <c r="E314" s="74"/>
      <c r="F314" s="74"/>
      <c r="G314" s="74"/>
      <c r="I314" s="58"/>
    </row>
    <row r="315" spans="2:10" s="57" customFormat="1" ht="22.5" customHeight="1">
      <c r="B315" s="74"/>
      <c r="C315" s="74"/>
      <c r="D315" s="74"/>
      <c r="E315" s="74"/>
      <c r="F315" s="74"/>
      <c r="G315" s="74"/>
      <c r="I315" s="58"/>
    </row>
    <row r="316" spans="2:10" ht="30" customHeight="1">
      <c r="B316" s="74"/>
      <c r="C316" s="74"/>
      <c r="D316" s="74"/>
      <c r="E316" s="74"/>
      <c r="F316" s="74"/>
      <c r="G316" s="74"/>
      <c r="H316" s="57"/>
      <c r="I316" s="58"/>
      <c r="J316" s="57"/>
    </row>
    <row r="317" spans="2:10" ht="18.75">
      <c r="B317" s="74"/>
      <c r="C317" s="74"/>
      <c r="D317" s="74"/>
      <c r="E317" s="74"/>
      <c r="F317" s="74"/>
      <c r="G317" s="74"/>
      <c r="H317" s="57"/>
      <c r="I317" s="58"/>
      <c r="J317" s="57"/>
    </row>
  </sheetData>
  <autoFilter ref="B12:J290"/>
  <mergeCells count="10">
    <mergeCell ref="I11:J11"/>
    <mergeCell ref="B7:J7"/>
    <mergeCell ref="B8:J10"/>
    <mergeCell ref="B1:J1"/>
    <mergeCell ref="B308:G308"/>
    <mergeCell ref="B307:G307"/>
    <mergeCell ref="E11:F11"/>
    <mergeCell ref="E13:F13"/>
    <mergeCell ref="G11:H11"/>
    <mergeCell ref="E17:F17"/>
  </mergeCells>
  <phoneticPr fontId="63" type="noConversion"/>
  <conditionalFormatting sqref="B168:C170">
    <cfRule type="duplicateValues" dxfId="10" priority="1"/>
  </conditionalFormatting>
  <pageMargins left="0.7" right="0.7" top="0.75" bottom="0.75" header="0.3" footer="0.3"/>
  <pageSetup scale="28" orientation="portrait" verticalDpi="300" r:id="rId1"/>
  <ignoredErrors>
    <ignoredError sqref="B2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X319"/>
  <sheetViews>
    <sheetView view="pageBreakPreview" topLeftCell="A270" zoomScale="60" zoomScaleNormal="60" workbookViewId="0">
      <selection activeCell="H285" sqref="H285"/>
    </sheetView>
  </sheetViews>
  <sheetFormatPr baseColWidth="10" defaultColWidth="11.42578125" defaultRowHeight="30" customHeight="1"/>
  <cols>
    <col min="1" max="1" width="11.42578125" style="2"/>
    <col min="2" max="2" width="17.7109375" style="39" customWidth="1"/>
    <col min="3" max="3" width="176.5703125" style="10" customWidth="1"/>
    <col min="4" max="4" width="16.7109375" style="39" customWidth="1"/>
    <col min="5" max="5" width="17" style="50" customWidth="1"/>
    <col min="6" max="6" width="20.28515625" style="304" customWidth="1"/>
    <col min="7" max="7" width="27.28515625" style="1" customWidth="1"/>
    <col min="8" max="8" width="26.7109375" style="1" customWidth="1"/>
    <col min="9" max="9" width="24.7109375" style="2" customWidth="1"/>
    <col min="10" max="10" width="19.28515625" style="2" customWidth="1"/>
    <col min="11" max="16384" width="11.42578125" style="2"/>
  </cols>
  <sheetData>
    <row r="1" spans="2:180" s="5" customFormat="1" ht="30" customHeight="1">
      <c r="B1" s="240"/>
      <c r="C1" s="241"/>
      <c r="D1" s="240"/>
      <c r="E1" s="242"/>
      <c r="F1" s="243" t="s">
        <v>0</v>
      </c>
      <c r="G1" s="2"/>
      <c r="H1" s="2"/>
      <c r="I1" s="2"/>
      <c r="J1" s="2"/>
    </row>
    <row r="2" spans="2:180" s="5" customFormat="1" ht="30" customHeight="1">
      <c r="B2" s="465" t="s">
        <v>579</v>
      </c>
      <c r="C2" s="465"/>
      <c r="D2" s="465"/>
      <c r="E2" s="465"/>
      <c r="F2" s="465"/>
      <c r="G2" s="465"/>
      <c r="H2" s="465"/>
      <c r="I2" s="465"/>
      <c r="J2" s="465"/>
    </row>
    <row r="3" spans="2:180" s="3" customFormat="1" ht="30" customHeight="1">
      <c r="B3" s="244"/>
      <c r="C3" s="244"/>
      <c r="D3" s="244"/>
      <c r="E3" s="244"/>
      <c r="F3" s="245"/>
      <c r="G3" s="30"/>
      <c r="H3" s="30"/>
      <c r="I3" s="244"/>
      <c r="J3" s="244"/>
    </row>
    <row r="4" spans="2:180" s="3" customFormat="1" ht="30" customHeight="1">
      <c r="B4" s="244"/>
      <c r="C4" s="244"/>
      <c r="D4" s="244"/>
      <c r="E4" s="244"/>
      <c r="F4" s="245"/>
      <c r="G4" s="30"/>
      <c r="H4" s="30"/>
      <c r="I4" s="244"/>
      <c r="J4" s="244"/>
    </row>
    <row r="5" spans="2:180" s="3" customFormat="1" ht="30" customHeight="1">
      <c r="B5" s="244"/>
      <c r="C5" s="244"/>
      <c r="D5" s="244"/>
      <c r="E5" s="244"/>
      <c r="F5" s="245"/>
      <c r="G5" s="30"/>
      <c r="H5" s="30"/>
      <c r="I5" s="244"/>
      <c r="J5" s="244"/>
    </row>
    <row r="6" spans="2:180" s="3" customFormat="1" ht="30" customHeight="1">
      <c r="B6" s="244"/>
      <c r="C6" s="244"/>
      <c r="D6" s="244"/>
      <c r="E6" s="244"/>
      <c r="F6" s="245"/>
      <c r="G6" s="30"/>
      <c r="H6" s="30"/>
      <c r="I6" s="244"/>
      <c r="J6" s="244"/>
    </row>
    <row r="7" spans="2:180" s="3" customFormat="1" ht="30" customHeight="1" thickBot="1">
      <c r="B7" s="244"/>
      <c r="C7" s="244"/>
      <c r="D7" s="244"/>
      <c r="E7" s="244"/>
      <c r="F7" s="245"/>
      <c r="G7" s="246"/>
      <c r="H7" s="246"/>
      <c r="I7" s="246"/>
      <c r="J7" s="246"/>
    </row>
    <row r="8" spans="2:180" s="5" customFormat="1" ht="25.5" thickBot="1">
      <c r="B8" s="466" t="s">
        <v>578</v>
      </c>
      <c r="C8" s="467"/>
      <c r="D8" s="467"/>
      <c r="E8" s="467"/>
      <c r="F8" s="467"/>
      <c r="G8" s="467"/>
      <c r="H8" s="467"/>
      <c r="I8" s="467"/>
      <c r="J8" s="468"/>
    </row>
    <row r="9" spans="2:180" s="5" customFormat="1" ht="21" customHeight="1">
      <c r="B9" s="449" t="s">
        <v>577</v>
      </c>
      <c r="C9" s="450"/>
      <c r="D9" s="450"/>
      <c r="E9" s="450"/>
      <c r="F9" s="450"/>
      <c r="G9" s="450"/>
      <c r="H9" s="450"/>
      <c r="I9" s="450"/>
      <c r="J9" s="452"/>
    </row>
    <row r="10" spans="2:180" s="5" customFormat="1" ht="18.75" customHeight="1">
      <c r="B10" s="453"/>
      <c r="C10" s="469"/>
      <c r="D10" s="469"/>
      <c r="E10" s="469"/>
      <c r="F10" s="469"/>
      <c r="G10" s="469"/>
      <c r="H10" s="469"/>
      <c r="I10" s="469"/>
      <c r="J10" s="456"/>
    </row>
    <row r="11" spans="2:180" s="5" customFormat="1" ht="15" customHeight="1" thickBot="1">
      <c r="B11" s="457"/>
      <c r="C11" s="458"/>
      <c r="D11" s="458"/>
      <c r="E11" s="458"/>
      <c r="F11" s="458"/>
      <c r="G11" s="458"/>
      <c r="H11" s="458"/>
      <c r="I11" s="458"/>
      <c r="J11" s="460"/>
    </row>
    <row r="12" spans="2:180" s="5" customFormat="1" ht="25.5" thickBot="1">
      <c r="B12" s="247"/>
      <c r="C12" s="247"/>
      <c r="D12" s="247"/>
      <c r="E12" s="471"/>
      <c r="F12" s="471"/>
      <c r="G12" s="2"/>
      <c r="H12" s="2"/>
      <c r="I12" s="2"/>
      <c r="J12" s="2"/>
    </row>
    <row r="13" spans="2:180" s="5" customFormat="1" ht="42" customHeight="1">
      <c r="B13" s="126" t="s">
        <v>587</v>
      </c>
      <c r="C13" s="127" t="s">
        <v>1</v>
      </c>
      <c r="D13" s="385" t="s">
        <v>87</v>
      </c>
      <c r="E13" s="409" t="s">
        <v>2</v>
      </c>
      <c r="F13" s="410" t="s">
        <v>64</v>
      </c>
      <c r="G13" s="248" t="s">
        <v>61</v>
      </c>
      <c r="H13" s="248" t="s">
        <v>62</v>
      </c>
      <c r="I13" s="249" t="s">
        <v>63</v>
      </c>
      <c r="J13" s="250" t="s">
        <v>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</row>
    <row r="14" spans="2:180" s="5" customFormat="1" ht="24">
      <c r="B14" s="144">
        <v>7</v>
      </c>
      <c r="C14" s="141" t="s">
        <v>160</v>
      </c>
      <c r="D14" s="252"/>
      <c r="E14" s="252"/>
      <c r="F14" s="252"/>
      <c r="G14" s="253"/>
      <c r="H14" s="253"/>
      <c r="I14" s="254"/>
      <c r="J14" s="251"/>
    </row>
    <row r="15" spans="2:180" s="6" customFormat="1" ht="24">
      <c r="B15" s="138" t="s">
        <v>292</v>
      </c>
      <c r="C15" s="100" t="s">
        <v>295</v>
      </c>
      <c r="D15" s="255"/>
      <c r="E15" s="255"/>
      <c r="F15" s="257"/>
      <c r="G15" s="258"/>
      <c r="H15" s="258"/>
      <c r="I15" s="259"/>
      <c r="J15" s="260"/>
    </row>
    <row r="16" spans="2:180" s="5" customFormat="1" ht="24">
      <c r="B16" s="34" t="s">
        <v>293</v>
      </c>
      <c r="C16" s="28" t="s">
        <v>296</v>
      </c>
      <c r="D16" s="11" t="s">
        <v>88</v>
      </c>
      <c r="E16" s="11" t="s">
        <v>4</v>
      </c>
      <c r="F16" s="101"/>
      <c r="G16" s="31"/>
      <c r="H16" s="37"/>
      <c r="I16" s="261"/>
      <c r="J16" s="262"/>
    </row>
    <row r="17" spans="2:10" s="5" customFormat="1" ht="24">
      <c r="B17" s="34" t="s">
        <v>294</v>
      </c>
      <c r="C17" s="28" t="s">
        <v>68</v>
      </c>
      <c r="D17" s="11" t="s">
        <v>88</v>
      </c>
      <c r="E17" s="11" t="s">
        <v>4</v>
      </c>
      <c r="F17" s="101"/>
      <c r="G17" s="31"/>
      <c r="H17" s="37"/>
      <c r="I17" s="261"/>
      <c r="J17" s="262"/>
    </row>
    <row r="18" spans="2:10" s="6" customFormat="1" ht="24">
      <c r="B18" s="144">
        <v>8</v>
      </c>
      <c r="C18" s="141" t="s">
        <v>84</v>
      </c>
      <c r="D18" s="263"/>
      <c r="E18" s="263"/>
      <c r="F18" s="264"/>
      <c r="G18" s="253"/>
      <c r="H18" s="253"/>
      <c r="I18" s="254"/>
      <c r="J18" s="251"/>
    </row>
    <row r="19" spans="2:10" s="6" customFormat="1" ht="24">
      <c r="B19" s="34" t="s">
        <v>297</v>
      </c>
      <c r="C19" s="105" t="s">
        <v>158</v>
      </c>
      <c r="D19" s="106" t="s">
        <v>88</v>
      </c>
      <c r="E19" s="11" t="s">
        <v>4</v>
      </c>
      <c r="F19" s="101"/>
      <c r="G19" s="31"/>
      <c r="H19" s="37"/>
      <c r="I19" s="261"/>
      <c r="J19" s="262"/>
    </row>
    <row r="20" spans="2:10" s="6" customFormat="1" ht="24">
      <c r="B20" s="34" t="s">
        <v>298</v>
      </c>
      <c r="C20" s="105" t="s">
        <v>159</v>
      </c>
      <c r="D20" s="106" t="s">
        <v>88</v>
      </c>
      <c r="E20" s="11" t="s">
        <v>4</v>
      </c>
      <c r="F20" s="101"/>
      <c r="G20" s="31"/>
      <c r="H20" s="37"/>
      <c r="I20" s="265"/>
      <c r="J20" s="262"/>
    </row>
    <row r="21" spans="2:10" s="6" customFormat="1" ht="24">
      <c r="B21" s="434" t="s">
        <v>299</v>
      </c>
      <c r="C21" s="435" t="s">
        <v>300</v>
      </c>
      <c r="D21" s="434"/>
      <c r="E21" s="436"/>
      <c r="F21" s="429"/>
      <c r="G21" s="430"/>
      <c r="H21" s="431"/>
      <c r="I21" s="432"/>
      <c r="J21" s="433"/>
    </row>
    <row r="22" spans="2:10" s="6" customFormat="1" ht="24">
      <c r="B22" s="437" t="s">
        <v>301</v>
      </c>
      <c r="C22" s="438" t="s">
        <v>302</v>
      </c>
      <c r="D22" s="437"/>
      <c r="E22" s="439"/>
      <c r="F22" s="115"/>
      <c r="G22" s="428"/>
      <c r="H22" s="160"/>
      <c r="I22" s="358"/>
      <c r="J22" s="161"/>
    </row>
    <row r="23" spans="2:10" s="6" customFormat="1" ht="24">
      <c r="B23" s="440" t="s">
        <v>303</v>
      </c>
      <c r="C23" s="441" t="s">
        <v>304</v>
      </c>
      <c r="D23" s="442"/>
      <c r="E23" s="440" t="s">
        <v>305</v>
      </c>
      <c r="F23" s="443" t="s">
        <v>306</v>
      </c>
      <c r="G23" s="102"/>
      <c r="H23" s="37"/>
      <c r="I23" s="203"/>
      <c r="J23" s="13"/>
    </row>
    <row r="24" spans="2:10" s="6" customFormat="1" ht="24">
      <c r="B24" s="440" t="s">
        <v>307</v>
      </c>
      <c r="C24" s="441" t="s">
        <v>308</v>
      </c>
      <c r="D24" s="442"/>
      <c r="E24" s="440" t="s">
        <v>6</v>
      </c>
      <c r="F24" s="443" t="s">
        <v>306</v>
      </c>
      <c r="G24" s="102"/>
      <c r="H24" s="37"/>
      <c r="I24" s="203"/>
      <c r="J24" s="13"/>
    </row>
    <row r="25" spans="2:10" s="6" customFormat="1" ht="24">
      <c r="B25" s="440" t="s">
        <v>309</v>
      </c>
      <c r="C25" s="441" t="s">
        <v>310</v>
      </c>
      <c r="D25" s="442"/>
      <c r="E25" s="440" t="s">
        <v>4</v>
      </c>
      <c r="F25" s="443" t="s">
        <v>306</v>
      </c>
      <c r="G25" s="102"/>
      <c r="H25" s="37"/>
      <c r="I25" s="203"/>
      <c r="J25" s="13"/>
    </row>
    <row r="26" spans="2:10" s="5" customFormat="1" ht="24">
      <c r="B26" s="144">
        <v>10</v>
      </c>
      <c r="C26" s="141" t="s">
        <v>161</v>
      </c>
      <c r="D26" s="251"/>
      <c r="E26" s="266"/>
      <c r="F26" s="267"/>
      <c r="G26" s="253"/>
      <c r="H26" s="253"/>
      <c r="I26" s="254"/>
      <c r="J26" s="251"/>
    </row>
    <row r="27" spans="2:10" s="6" customFormat="1" ht="24">
      <c r="B27" s="96" t="s">
        <v>312</v>
      </c>
      <c r="C27" s="100" t="s">
        <v>47</v>
      </c>
      <c r="D27" s="255"/>
      <c r="E27" s="255"/>
      <c r="F27" s="268"/>
      <c r="G27" s="258"/>
      <c r="H27" s="258"/>
      <c r="I27" s="259"/>
      <c r="J27" s="260"/>
    </row>
    <row r="28" spans="2:10" s="7" customFormat="1" ht="24">
      <c r="B28" s="27" t="s">
        <v>313</v>
      </c>
      <c r="C28" s="108" t="s">
        <v>163</v>
      </c>
      <c r="D28" s="216" t="s">
        <v>91</v>
      </c>
      <c r="E28" s="66"/>
      <c r="F28" s="48">
        <v>0</v>
      </c>
      <c r="G28" s="120"/>
      <c r="H28" s="37"/>
      <c r="I28" s="269"/>
      <c r="J28" s="262"/>
    </row>
    <row r="29" spans="2:10" s="4" customFormat="1" ht="24">
      <c r="B29" s="27" t="s">
        <v>314</v>
      </c>
      <c r="C29" s="110" t="s">
        <v>162</v>
      </c>
      <c r="D29" s="216" t="s">
        <v>91</v>
      </c>
      <c r="E29" s="216" t="s">
        <v>7</v>
      </c>
      <c r="F29" s="48">
        <f>(17+9+(3*0.6*4)+1.8+0.4+17.6+19.8+20.2)*0.1</f>
        <v>9.3000000000000007</v>
      </c>
      <c r="G29" s="120"/>
      <c r="H29" s="54"/>
      <c r="I29" s="205"/>
      <c r="J29" s="262"/>
    </row>
    <row r="30" spans="2:10" s="4" customFormat="1" ht="24">
      <c r="B30" s="27" t="s">
        <v>315</v>
      </c>
      <c r="C30" s="110" t="s">
        <v>164</v>
      </c>
      <c r="D30" s="216" t="s">
        <v>91</v>
      </c>
      <c r="E30" s="216"/>
      <c r="F30" s="48">
        <v>0</v>
      </c>
      <c r="G30" s="120"/>
      <c r="H30" s="54"/>
      <c r="I30" s="205"/>
      <c r="J30" s="262"/>
    </row>
    <row r="31" spans="2:10" s="4" customFormat="1" ht="24">
      <c r="B31" s="27" t="s">
        <v>316</v>
      </c>
      <c r="C31" s="110" t="s">
        <v>133</v>
      </c>
      <c r="D31" s="216" t="s">
        <v>91</v>
      </c>
      <c r="E31" s="216" t="s">
        <v>6</v>
      </c>
      <c r="F31" s="48">
        <f>((130/6)*3*2)*0.3</f>
        <v>39</v>
      </c>
      <c r="G31" s="270"/>
      <c r="H31" s="54"/>
      <c r="I31" s="205"/>
      <c r="J31" s="262"/>
    </row>
    <row r="32" spans="2:10" s="7" customFormat="1" ht="24">
      <c r="B32" s="27" t="s">
        <v>317</v>
      </c>
      <c r="C32" s="112" t="s">
        <v>134</v>
      </c>
      <c r="D32" s="216" t="s">
        <v>91</v>
      </c>
      <c r="E32" s="48"/>
      <c r="F32" s="48">
        <v>0</v>
      </c>
      <c r="G32" s="120"/>
      <c r="H32" s="37"/>
      <c r="I32" s="269"/>
      <c r="J32" s="262"/>
    </row>
    <row r="33" spans="2:10" s="7" customFormat="1" ht="24">
      <c r="B33" s="27" t="s">
        <v>318</v>
      </c>
      <c r="C33" s="108" t="s">
        <v>131</v>
      </c>
      <c r="D33" s="216" t="s">
        <v>91</v>
      </c>
      <c r="E33" s="66" t="s">
        <v>5</v>
      </c>
      <c r="F33" s="48">
        <f>2.83*2.5</f>
        <v>7.0750000000000002</v>
      </c>
      <c r="G33" s="120"/>
      <c r="H33" s="37"/>
      <c r="I33" s="269"/>
      <c r="J33" s="262"/>
    </row>
    <row r="34" spans="2:10" s="5" customFormat="1" ht="24">
      <c r="B34" s="27" t="s">
        <v>319</v>
      </c>
      <c r="C34" s="110" t="s">
        <v>165</v>
      </c>
      <c r="D34" s="216" t="s">
        <v>91</v>
      </c>
      <c r="E34" s="66" t="s">
        <v>92</v>
      </c>
      <c r="F34" s="48">
        <v>3</v>
      </c>
      <c r="G34" s="120"/>
      <c r="H34" s="37"/>
      <c r="I34" s="269"/>
      <c r="J34" s="262"/>
    </row>
    <row r="35" spans="2:10" s="7" customFormat="1" ht="24">
      <c r="B35" s="27" t="s">
        <v>320</v>
      </c>
      <c r="C35" s="110" t="s">
        <v>166</v>
      </c>
      <c r="D35" s="216" t="s">
        <v>91</v>
      </c>
      <c r="E35" s="66" t="s">
        <v>92</v>
      </c>
      <c r="F35" s="48">
        <v>1</v>
      </c>
      <c r="G35" s="120"/>
      <c r="H35" s="37"/>
      <c r="I35" s="269"/>
      <c r="J35" s="262"/>
    </row>
    <row r="36" spans="2:10" s="7" customFormat="1" ht="24">
      <c r="B36" s="27" t="s">
        <v>321</v>
      </c>
      <c r="C36" s="110" t="s">
        <v>167</v>
      </c>
      <c r="D36" s="216" t="s">
        <v>91</v>
      </c>
      <c r="E36" s="216" t="s">
        <v>6</v>
      </c>
      <c r="F36" s="48">
        <f>68+8+5+135+3.75+2.3+3.85+4.2+6.11+6+36</f>
        <v>278.21000000000004</v>
      </c>
      <c r="G36" s="120"/>
      <c r="H36" s="37"/>
      <c r="I36" s="269"/>
      <c r="J36" s="262"/>
    </row>
    <row r="37" spans="2:10" s="7" customFormat="1" ht="24">
      <c r="B37" s="27" t="s">
        <v>322</v>
      </c>
      <c r="C37" s="110" t="s">
        <v>135</v>
      </c>
      <c r="D37" s="216" t="s">
        <v>91</v>
      </c>
      <c r="E37" s="66" t="s">
        <v>5</v>
      </c>
      <c r="F37" s="48">
        <f>35-26</f>
        <v>9</v>
      </c>
      <c r="G37" s="270"/>
      <c r="H37" s="54"/>
      <c r="I37" s="269"/>
      <c r="J37" s="262"/>
    </row>
    <row r="38" spans="2:10" s="7" customFormat="1" ht="24">
      <c r="B38" s="27" t="s">
        <v>323</v>
      </c>
      <c r="C38" s="108" t="s">
        <v>168</v>
      </c>
      <c r="D38" s="216" t="s">
        <v>91</v>
      </c>
      <c r="E38" s="66" t="s">
        <v>5</v>
      </c>
      <c r="F38" s="48">
        <f>F37</f>
        <v>9</v>
      </c>
      <c r="G38" s="120"/>
      <c r="H38" s="54"/>
      <c r="I38" s="269"/>
      <c r="J38" s="262"/>
    </row>
    <row r="39" spans="2:10" s="7" customFormat="1" ht="24">
      <c r="B39" s="27" t="s">
        <v>324</v>
      </c>
      <c r="C39" s="108" t="s">
        <v>136</v>
      </c>
      <c r="D39" s="216" t="s">
        <v>91</v>
      </c>
      <c r="E39" s="66" t="s">
        <v>4</v>
      </c>
      <c r="F39" s="48">
        <v>1</v>
      </c>
      <c r="G39" s="120"/>
      <c r="H39" s="54"/>
      <c r="I39" s="269"/>
      <c r="J39" s="262"/>
    </row>
    <row r="40" spans="2:10" s="7" customFormat="1" ht="24">
      <c r="B40" s="27" t="s">
        <v>325</v>
      </c>
      <c r="C40" s="108" t="s">
        <v>169</v>
      </c>
      <c r="D40" s="216" t="s">
        <v>91</v>
      </c>
      <c r="E40" s="66" t="s">
        <v>4</v>
      </c>
      <c r="F40" s="48">
        <v>1</v>
      </c>
      <c r="G40" s="120"/>
      <c r="H40" s="54"/>
      <c r="I40" s="269"/>
      <c r="J40" s="262"/>
    </row>
    <row r="41" spans="2:10" s="7" customFormat="1" ht="24">
      <c r="B41" s="27" t="s">
        <v>326</v>
      </c>
      <c r="C41" s="108" t="s">
        <v>170</v>
      </c>
      <c r="D41" s="216" t="s">
        <v>91</v>
      </c>
      <c r="E41" s="66"/>
      <c r="F41" s="48">
        <v>0</v>
      </c>
      <c r="G41" s="270"/>
      <c r="H41" s="37"/>
      <c r="I41" s="269"/>
      <c r="J41" s="262"/>
    </row>
    <row r="42" spans="2:10" s="7" customFormat="1" ht="24">
      <c r="B42" s="27" t="s">
        <v>327</v>
      </c>
      <c r="C42" s="108" t="s">
        <v>137</v>
      </c>
      <c r="D42" s="216" t="s">
        <v>91</v>
      </c>
      <c r="E42" s="66" t="s">
        <v>92</v>
      </c>
      <c r="F42" s="48">
        <v>4</v>
      </c>
      <c r="G42" s="120"/>
      <c r="H42" s="54"/>
      <c r="I42" s="269"/>
      <c r="J42" s="262"/>
    </row>
    <row r="43" spans="2:10" s="7" customFormat="1" ht="24">
      <c r="B43" s="27" t="s">
        <v>328</v>
      </c>
      <c r="C43" s="110" t="s">
        <v>138</v>
      </c>
      <c r="D43" s="216" t="s">
        <v>91</v>
      </c>
      <c r="E43" s="66" t="s">
        <v>92</v>
      </c>
      <c r="F43" s="48">
        <v>1</v>
      </c>
      <c r="G43" s="120"/>
      <c r="H43" s="54"/>
      <c r="I43" s="269"/>
      <c r="J43" s="262"/>
    </row>
    <row r="44" spans="2:10" s="7" customFormat="1" ht="24">
      <c r="B44" s="27" t="s">
        <v>329</v>
      </c>
      <c r="C44" s="110" t="s">
        <v>46</v>
      </c>
      <c r="D44" s="216" t="s">
        <v>91</v>
      </c>
      <c r="E44" s="216" t="s">
        <v>4</v>
      </c>
      <c r="F44" s="48">
        <v>1</v>
      </c>
      <c r="G44" s="120"/>
      <c r="H44" s="54"/>
      <c r="I44" s="269"/>
      <c r="J44" s="262"/>
    </row>
    <row r="45" spans="2:10" s="6" customFormat="1" ht="24">
      <c r="B45" s="138" t="s">
        <v>330</v>
      </c>
      <c r="C45" s="153" t="s">
        <v>108</v>
      </c>
      <c r="D45" s="271"/>
      <c r="E45" s="272"/>
      <c r="F45" s="273"/>
      <c r="G45" s="258"/>
      <c r="H45" s="258"/>
      <c r="I45" s="258"/>
      <c r="J45" s="256"/>
    </row>
    <row r="46" spans="2:10" s="7" customFormat="1" ht="24">
      <c r="B46" s="40" t="s">
        <v>331</v>
      </c>
      <c r="C46" s="92" t="s">
        <v>112</v>
      </c>
      <c r="D46" s="216" t="s">
        <v>91</v>
      </c>
      <c r="E46" s="66" t="s">
        <v>6</v>
      </c>
      <c r="F46" s="48">
        <f>F31</f>
        <v>39</v>
      </c>
      <c r="G46" s="270"/>
      <c r="H46" s="37"/>
      <c r="I46" s="269"/>
      <c r="J46" s="262"/>
    </row>
    <row r="47" spans="2:10" s="6" customFormat="1" ht="24">
      <c r="B47" s="93" t="s">
        <v>332</v>
      </c>
      <c r="C47" s="153" t="s">
        <v>109</v>
      </c>
      <c r="D47" s="271"/>
      <c r="E47" s="272"/>
      <c r="F47" s="273"/>
      <c r="G47" s="258"/>
      <c r="H47" s="258"/>
      <c r="I47" s="258"/>
      <c r="J47" s="256"/>
    </row>
    <row r="48" spans="2:10" s="7" customFormat="1" ht="24">
      <c r="B48" s="40" t="s">
        <v>333</v>
      </c>
      <c r="C48" s="108" t="s">
        <v>171</v>
      </c>
      <c r="D48" s="216" t="s">
        <v>91</v>
      </c>
      <c r="E48" s="66" t="s">
        <v>5</v>
      </c>
      <c r="F48" s="48">
        <f>18.5+((130*1.5)*2*0.25)</f>
        <v>116</v>
      </c>
      <c r="G48" s="120"/>
      <c r="H48" s="37"/>
      <c r="I48" s="269"/>
      <c r="J48" s="262"/>
    </row>
    <row r="49" spans="2:10" s="6" customFormat="1" ht="24">
      <c r="B49" s="96" t="s">
        <v>334</v>
      </c>
      <c r="C49" s="100" t="s">
        <v>172</v>
      </c>
      <c r="D49" s="255"/>
      <c r="E49" s="255"/>
      <c r="F49" s="274"/>
      <c r="G49" s="258"/>
      <c r="H49" s="258"/>
      <c r="I49" s="258"/>
      <c r="J49" s="256"/>
    </row>
    <row r="50" spans="2:10" s="416" customFormat="1" ht="24">
      <c r="B50" s="41" t="s">
        <v>335</v>
      </c>
      <c r="C50" s="62" t="s">
        <v>255</v>
      </c>
      <c r="D50" s="420"/>
      <c r="E50" s="420"/>
      <c r="F50" s="230"/>
      <c r="G50" s="415"/>
      <c r="H50" s="415"/>
      <c r="I50" s="415"/>
      <c r="J50" s="421"/>
    </row>
    <row r="51" spans="2:10" s="5" customFormat="1" ht="24">
      <c r="B51" s="34" t="s">
        <v>336</v>
      </c>
      <c r="C51" s="213" t="s">
        <v>254</v>
      </c>
      <c r="D51" s="11" t="s">
        <v>105</v>
      </c>
      <c r="E51" s="66" t="s">
        <v>139</v>
      </c>
      <c r="F51" s="48">
        <v>0</v>
      </c>
      <c r="G51" s="276"/>
      <c r="H51" s="37"/>
      <c r="I51" s="277"/>
      <c r="J51" s="262"/>
    </row>
    <row r="52" spans="2:10" s="422" customFormat="1" ht="24">
      <c r="B52" s="41" t="s">
        <v>337</v>
      </c>
      <c r="C52" s="62" t="s">
        <v>256</v>
      </c>
      <c r="D52" s="420"/>
      <c r="E52" s="420"/>
      <c r="F52" s="230"/>
      <c r="G52" s="415"/>
      <c r="H52" s="415"/>
      <c r="I52" s="415"/>
      <c r="J52" s="421"/>
    </row>
    <row r="53" spans="2:10" s="33" customFormat="1" ht="24">
      <c r="B53" s="34" t="s">
        <v>338</v>
      </c>
      <c r="C53" s="213" t="s">
        <v>257</v>
      </c>
      <c r="D53" s="11" t="s">
        <v>88</v>
      </c>
      <c r="E53" s="278" t="s">
        <v>139</v>
      </c>
      <c r="F53" s="48">
        <v>0</v>
      </c>
      <c r="G53" s="276"/>
      <c r="H53" s="37"/>
      <c r="I53" s="277"/>
      <c r="J53" s="262"/>
    </row>
    <row r="54" spans="2:10" s="33" customFormat="1" ht="24">
      <c r="B54" s="34" t="s">
        <v>339</v>
      </c>
      <c r="C54" s="61" t="s">
        <v>110</v>
      </c>
      <c r="D54" s="11" t="s">
        <v>88</v>
      </c>
      <c r="E54" s="66" t="s">
        <v>92</v>
      </c>
      <c r="F54" s="279">
        <v>2</v>
      </c>
      <c r="G54" s="235"/>
      <c r="H54" s="37"/>
      <c r="I54" s="235"/>
      <c r="J54" s="262"/>
    </row>
    <row r="55" spans="2:10" s="416" customFormat="1" ht="24">
      <c r="B55" s="41" t="s">
        <v>340</v>
      </c>
      <c r="C55" s="62" t="s">
        <v>258</v>
      </c>
      <c r="D55" s="420"/>
      <c r="E55" s="420"/>
      <c r="F55" s="230"/>
      <c r="G55" s="415"/>
      <c r="H55" s="415"/>
      <c r="I55" s="415"/>
      <c r="J55" s="421"/>
    </row>
    <row r="56" spans="2:10" s="5" customFormat="1" ht="24">
      <c r="B56" s="214" t="s">
        <v>341</v>
      </c>
      <c r="C56" s="226" t="s">
        <v>142</v>
      </c>
      <c r="D56" s="216" t="s">
        <v>105</v>
      </c>
      <c r="E56" s="278" t="s">
        <v>139</v>
      </c>
      <c r="F56" s="280">
        <v>2</v>
      </c>
      <c r="G56" s="276"/>
      <c r="H56" s="37"/>
      <c r="I56" s="277"/>
      <c r="J56" s="262"/>
    </row>
    <row r="57" spans="2:10" s="5" customFormat="1" ht="24">
      <c r="B57" s="214" t="s">
        <v>342</v>
      </c>
      <c r="C57" s="226" t="s">
        <v>143</v>
      </c>
      <c r="D57" s="216" t="s">
        <v>105</v>
      </c>
      <c r="E57" s="281" t="s">
        <v>6</v>
      </c>
      <c r="F57" s="280">
        <v>20</v>
      </c>
      <c r="G57" s="276"/>
      <c r="H57" s="37"/>
      <c r="I57" s="277"/>
      <c r="J57" s="262"/>
    </row>
    <row r="58" spans="2:10" s="5" customFormat="1" ht="24">
      <c r="B58" s="214" t="s">
        <v>343</v>
      </c>
      <c r="C58" s="226" t="s">
        <v>144</v>
      </c>
      <c r="D58" s="216" t="s">
        <v>105</v>
      </c>
      <c r="E58" s="281" t="s">
        <v>6</v>
      </c>
      <c r="F58" s="280">
        <v>20</v>
      </c>
      <c r="G58" s="276"/>
      <c r="H58" s="37"/>
      <c r="I58" s="277"/>
      <c r="J58" s="262"/>
    </row>
    <row r="59" spans="2:10" s="5" customFormat="1" ht="24">
      <c r="B59" s="214" t="s">
        <v>344</v>
      </c>
      <c r="C59" s="226" t="s">
        <v>145</v>
      </c>
      <c r="D59" s="216" t="s">
        <v>105</v>
      </c>
      <c r="E59" s="281" t="s">
        <v>6</v>
      </c>
      <c r="F59" s="280">
        <v>0</v>
      </c>
      <c r="G59" s="276"/>
      <c r="H59" s="37"/>
      <c r="I59" s="277"/>
      <c r="J59" s="262"/>
    </row>
    <row r="60" spans="2:10" s="5" customFormat="1" ht="24">
      <c r="B60" s="214" t="s">
        <v>345</v>
      </c>
      <c r="C60" s="226" t="s">
        <v>146</v>
      </c>
      <c r="D60" s="216" t="s">
        <v>105</v>
      </c>
      <c r="E60" s="281" t="s">
        <v>6</v>
      </c>
      <c r="F60" s="280">
        <v>10</v>
      </c>
      <c r="G60" s="276"/>
      <c r="H60" s="37"/>
      <c r="I60" s="277"/>
      <c r="J60" s="262"/>
    </row>
    <row r="61" spans="2:10" s="5" customFormat="1" ht="24">
      <c r="B61" s="214" t="s">
        <v>346</v>
      </c>
      <c r="C61" s="226" t="s">
        <v>259</v>
      </c>
      <c r="D61" s="66" t="s">
        <v>88</v>
      </c>
      <c r="E61" s="66" t="s">
        <v>92</v>
      </c>
      <c r="F61" s="279">
        <v>1</v>
      </c>
      <c r="G61" s="276"/>
      <c r="H61" s="37"/>
      <c r="I61" s="277"/>
      <c r="J61" s="262"/>
    </row>
    <row r="62" spans="2:10" s="5" customFormat="1" ht="24">
      <c r="B62" s="214" t="s">
        <v>347</v>
      </c>
      <c r="C62" s="226" t="s">
        <v>260</v>
      </c>
      <c r="D62" s="66" t="s">
        <v>88</v>
      </c>
      <c r="E62" s="66" t="s">
        <v>111</v>
      </c>
      <c r="F62" s="279">
        <v>1</v>
      </c>
      <c r="G62" s="276"/>
      <c r="H62" s="37"/>
      <c r="I62" s="277"/>
      <c r="J62" s="262"/>
    </row>
    <row r="63" spans="2:10" s="416" customFormat="1" ht="24">
      <c r="B63" s="41" t="s">
        <v>348</v>
      </c>
      <c r="C63" s="62" t="s">
        <v>261</v>
      </c>
      <c r="D63" s="420"/>
      <c r="E63" s="420"/>
      <c r="F63" s="230"/>
      <c r="G63" s="415"/>
      <c r="H63" s="415"/>
      <c r="I63" s="415"/>
      <c r="J63" s="421"/>
    </row>
    <row r="64" spans="2:10" s="5" customFormat="1" ht="24">
      <c r="B64" s="214" t="s">
        <v>349</v>
      </c>
      <c r="C64" s="226" t="s">
        <v>147</v>
      </c>
      <c r="D64" s="216" t="s">
        <v>105</v>
      </c>
      <c r="E64" s="281" t="s">
        <v>6</v>
      </c>
      <c r="F64" s="280">
        <v>20</v>
      </c>
      <c r="G64" s="276"/>
      <c r="H64" s="37"/>
      <c r="I64" s="277"/>
      <c r="J64" s="262"/>
    </row>
    <row r="65" spans="2:10" ht="24">
      <c r="B65" s="214" t="s">
        <v>350</v>
      </c>
      <c r="C65" s="226" t="s">
        <v>148</v>
      </c>
      <c r="D65" s="216" t="s">
        <v>105</v>
      </c>
      <c r="E65" s="281" t="s">
        <v>6</v>
      </c>
      <c r="F65" s="280">
        <v>40</v>
      </c>
      <c r="G65" s="276"/>
      <c r="H65" s="37"/>
      <c r="I65" s="277"/>
      <c r="J65" s="262"/>
    </row>
    <row r="66" spans="2:10" ht="24">
      <c r="B66" s="214" t="s">
        <v>351</v>
      </c>
      <c r="C66" s="226" t="s">
        <v>149</v>
      </c>
      <c r="D66" s="216" t="s">
        <v>105</v>
      </c>
      <c r="E66" s="281" t="s">
        <v>6</v>
      </c>
      <c r="F66" s="280">
        <v>20</v>
      </c>
      <c r="G66" s="276"/>
      <c r="H66" s="37"/>
      <c r="I66" s="277"/>
      <c r="J66" s="262"/>
    </row>
    <row r="67" spans="2:10" s="416" customFormat="1" ht="24">
      <c r="B67" s="15" t="s">
        <v>352</v>
      </c>
      <c r="C67" s="64" t="s">
        <v>262</v>
      </c>
      <c r="D67" s="420"/>
      <c r="E67" s="420"/>
      <c r="F67" s="230"/>
      <c r="G67" s="415"/>
      <c r="H67" s="415"/>
      <c r="I67" s="415"/>
      <c r="J67" s="421"/>
    </row>
    <row r="68" spans="2:10" s="5" customFormat="1" ht="24">
      <c r="B68" s="219" t="s">
        <v>353</v>
      </c>
      <c r="C68" s="63" t="s">
        <v>263</v>
      </c>
      <c r="D68" s="11" t="s">
        <v>88</v>
      </c>
      <c r="E68" s="66" t="s">
        <v>92</v>
      </c>
      <c r="F68" s="279">
        <v>1</v>
      </c>
      <c r="G68" s="276"/>
      <c r="H68" s="37"/>
      <c r="I68" s="277"/>
      <c r="J68" s="262"/>
    </row>
    <row r="69" spans="2:10" s="5" customFormat="1" ht="24">
      <c r="B69" s="219" t="s">
        <v>354</v>
      </c>
      <c r="C69" s="63" t="s">
        <v>264</v>
      </c>
      <c r="D69" s="11" t="s">
        <v>88</v>
      </c>
      <c r="E69" s="66" t="s">
        <v>92</v>
      </c>
      <c r="F69" s="279">
        <v>1</v>
      </c>
      <c r="G69" s="276"/>
      <c r="H69" s="37"/>
      <c r="I69" s="277"/>
      <c r="J69" s="262"/>
    </row>
    <row r="70" spans="2:10" s="5" customFormat="1" ht="24">
      <c r="B70" s="219" t="s">
        <v>355</v>
      </c>
      <c r="C70" s="63" t="s">
        <v>150</v>
      </c>
      <c r="D70" s="11" t="s">
        <v>88</v>
      </c>
      <c r="E70" s="66" t="s">
        <v>92</v>
      </c>
      <c r="F70" s="279">
        <v>15</v>
      </c>
      <c r="G70" s="276"/>
      <c r="H70" s="37"/>
      <c r="I70" s="277"/>
      <c r="J70" s="262"/>
    </row>
    <row r="71" spans="2:10" s="5" customFormat="1" ht="24">
      <c r="B71" s="219" t="s">
        <v>356</v>
      </c>
      <c r="C71" s="220" t="s">
        <v>118</v>
      </c>
      <c r="D71" s="11" t="s">
        <v>88</v>
      </c>
      <c r="E71" s="66" t="s">
        <v>92</v>
      </c>
      <c r="F71" s="279">
        <v>6</v>
      </c>
      <c r="G71" s="276"/>
      <c r="H71" s="37"/>
      <c r="I71" s="277"/>
      <c r="J71" s="262"/>
    </row>
    <row r="72" spans="2:10" s="5" customFormat="1" ht="24">
      <c r="B72" s="219" t="s">
        <v>357</v>
      </c>
      <c r="C72" s="221" t="s">
        <v>265</v>
      </c>
      <c r="D72" s="11" t="s">
        <v>88</v>
      </c>
      <c r="E72" s="66" t="s">
        <v>92</v>
      </c>
      <c r="F72" s="48">
        <v>0</v>
      </c>
      <c r="G72" s="276"/>
      <c r="H72" s="37"/>
      <c r="I72" s="277"/>
      <c r="J72" s="262"/>
    </row>
    <row r="73" spans="2:10" s="422" customFormat="1" ht="22.5" customHeight="1">
      <c r="B73" s="15" t="s">
        <v>358</v>
      </c>
      <c r="C73" s="64" t="s">
        <v>266</v>
      </c>
      <c r="D73" s="420" t="s">
        <v>88</v>
      </c>
      <c r="E73" s="420"/>
      <c r="F73" s="230"/>
      <c r="G73" s="415"/>
      <c r="H73" s="415"/>
      <c r="I73" s="415"/>
      <c r="J73" s="421"/>
    </row>
    <row r="74" spans="2:10" s="33" customFormat="1" ht="22.5" customHeight="1">
      <c r="B74" s="219" t="s">
        <v>359</v>
      </c>
      <c r="C74" s="220" t="s">
        <v>267</v>
      </c>
      <c r="D74" s="11" t="s">
        <v>88</v>
      </c>
      <c r="E74" s="66" t="s">
        <v>6</v>
      </c>
      <c r="F74" s="48">
        <v>0</v>
      </c>
      <c r="G74" s="276"/>
      <c r="H74" s="37"/>
      <c r="I74" s="277"/>
      <c r="J74" s="262"/>
    </row>
    <row r="75" spans="2:10" s="33" customFormat="1" ht="22.5" customHeight="1">
      <c r="B75" s="219" t="s">
        <v>360</v>
      </c>
      <c r="C75" s="220" t="s">
        <v>268</v>
      </c>
      <c r="D75" s="66" t="s">
        <v>88</v>
      </c>
      <c r="E75" s="66" t="s">
        <v>92</v>
      </c>
      <c r="F75" s="48">
        <v>0</v>
      </c>
      <c r="G75" s="276"/>
      <c r="H75" s="37"/>
      <c r="I75" s="277"/>
      <c r="J75" s="262"/>
    </row>
    <row r="76" spans="2:10" s="33" customFormat="1" ht="22.5" customHeight="1">
      <c r="B76" s="219" t="s">
        <v>361</v>
      </c>
      <c r="C76" s="220" t="s">
        <v>269</v>
      </c>
      <c r="D76" s="66" t="s">
        <v>88</v>
      </c>
      <c r="E76" s="278" t="s">
        <v>4</v>
      </c>
      <c r="F76" s="48">
        <v>0</v>
      </c>
      <c r="G76" s="276"/>
      <c r="H76" s="37"/>
      <c r="I76" s="277"/>
      <c r="J76" s="262"/>
    </row>
    <row r="77" spans="2:10" s="33" customFormat="1" ht="22.5" customHeight="1">
      <c r="B77" s="219" t="s">
        <v>362</v>
      </c>
      <c r="C77" s="213" t="s">
        <v>151</v>
      </c>
      <c r="D77" s="11" t="s">
        <v>88</v>
      </c>
      <c r="E77" s="66" t="s">
        <v>92</v>
      </c>
      <c r="F77" s="48">
        <v>0</v>
      </c>
      <c r="G77" s="276"/>
      <c r="H77" s="37"/>
      <c r="I77" s="277"/>
      <c r="J77" s="262"/>
    </row>
    <row r="78" spans="2:10" s="33" customFormat="1" ht="22.5" customHeight="1">
      <c r="B78" s="219" t="s">
        <v>363</v>
      </c>
      <c r="C78" s="213" t="s">
        <v>270</v>
      </c>
      <c r="D78" s="11" t="s">
        <v>88</v>
      </c>
      <c r="E78" s="66" t="s">
        <v>92</v>
      </c>
      <c r="F78" s="48">
        <v>0</v>
      </c>
      <c r="G78" s="276"/>
      <c r="H78" s="37"/>
      <c r="I78" s="277"/>
      <c r="J78" s="262"/>
    </row>
    <row r="79" spans="2:10" s="33" customFormat="1" ht="22.5" customHeight="1">
      <c r="B79" s="219" t="s">
        <v>364</v>
      </c>
      <c r="C79" s="213" t="s">
        <v>271</v>
      </c>
      <c r="D79" s="11" t="s">
        <v>88</v>
      </c>
      <c r="E79" s="66" t="s">
        <v>92</v>
      </c>
      <c r="F79" s="48">
        <v>0</v>
      </c>
      <c r="G79" s="276"/>
      <c r="H79" s="37"/>
      <c r="I79" s="277"/>
      <c r="J79" s="262"/>
    </row>
    <row r="80" spans="2:10" s="33" customFormat="1" ht="22.5" customHeight="1">
      <c r="B80" s="219" t="s">
        <v>365</v>
      </c>
      <c r="C80" s="213" t="s">
        <v>152</v>
      </c>
      <c r="D80" s="11" t="s">
        <v>88</v>
      </c>
      <c r="E80" s="66" t="s">
        <v>92</v>
      </c>
      <c r="F80" s="48">
        <v>0</v>
      </c>
      <c r="G80" s="276"/>
      <c r="H80" s="37"/>
      <c r="I80" s="277"/>
      <c r="J80" s="262"/>
    </row>
    <row r="81" spans="2:10" s="33" customFormat="1" ht="22.5" customHeight="1">
      <c r="B81" s="219" t="s">
        <v>366</v>
      </c>
      <c r="C81" s="220" t="s">
        <v>272</v>
      </c>
      <c r="D81" s="11" t="s">
        <v>88</v>
      </c>
      <c r="E81" s="66" t="s">
        <v>4</v>
      </c>
      <c r="F81" s="48">
        <v>0</v>
      </c>
      <c r="G81" s="276"/>
      <c r="H81" s="37"/>
      <c r="I81" s="277"/>
      <c r="J81" s="262"/>
    </row>
    <row r="82" spans="2:10" s="422" customFormat="1" ht="24">
      <c r="B82" s="15" t="s">
        <v>367</v>
      </c>
      <c r="C82" s="64" t="s">
        <v>281</v>
      </c>
      <c r="D82" s="420" t="s">
        <v>88</v>
      </c>
      <c r="E82" s="420" t="s">
        <v>4</v>
      </c>
      <c r="F82" s="230">
        <v>1</v>
      </c>
      <c r="G82" s="415"/>
      <c r="H82" s="415"/>
      <c r="I82" s="415"/>
      <c r="J82" s="421"/>
    </row>
    <row r="83" spans="2:10" s="422" customFormat="1" ht="24">
      <c r="B83" s="15" t="s">
        <v>368</v>
      </c>
      <c r="C83" s="62" t="s">
        <v>280</v>
      </c>
      <c r="D83" s="420" t="s">
        <v>105</v>
      </c>
      <c r="E83" s="420" t="s">
        <v>4</v>
      </c>
      <c r="F83" s="230">
        <v>1</v>
      </c>
      <c r="G83" s="415"/>
      <c r="H83" s="415"/>
      <c r="I83" s="415"/>
      <c r="J83" s="421"/>
    </row>
    <row r="84" spans="2:10" s="5" customFormat="1" ht="24">
      <c r="B84" s="138" t="s">
        <v>369</v>
      </c>
      <c r="C84" s="100" t="s">
        <v>49</v>
      </c>
      <c r="D84" s="255"/>
      <c r="E84" s="282"/>
      <c r="F84" s="283"/>
      <c r="G84" s="284"/>
      <c r="H84" s="284"/>
      <c r="I84" s="285"/>
      <c r="J84" s="255"/>
    </row>
    <row r="85" spans="2:10" s="6" customFormat="1" ht="24">
      <c r="B85" s="26" t="s">
        <v>370</v>
      </c>
      <c r="C85" s="114" t="s">
        <v>273</v>
      </c>
      <c r="D85" s="158"/>
      <c r="E85" s="158"/>
      <c r="F85" s="115"/>
      <c r="G85" s="275"/>
      <c r="H85" s="275"/>
      <c r="I85" s="275"/>
      <c r="J85" s="157"/>
    </row>
    <row r="86" spans="2:10" s="6" customFormat="1" ht="24">
      <c r="B86" s="27" t="s">
        <v>371</v>
      </c>
      <c r="C86" s="108" t="s">
        <v>8</v>
      </c>
      <c r="D86" s="66" t="s">
        <v>90</v>
      </c>
      <c r="E86" s="278" t="s">
        <v>7</v>
      </c>
      <c r="F86" s="279">
        <f>(0.35*15)+(0.07*2*2*4)</f>
        <v>6.37</v>
      </c>
      <c r="G86" s="120"/>
      <c r="H86" s="37"/>
      <c r="I86" s="277"/>
      <c r="J86" s="262"/>
    </row>
    <row r="87" spans="2:10" s="9" customFormat="1" ht="24">
      <c r="B87" s="27" t="s">
        <v>372</v>
      </c>
      <c r="C87" s="116" t="s">
        <v>274</v>
      </c>
      <c r="D87" s="66" t="s">
        <v>90</v>
      </c>
      <c r="E87" s="278" t="s">
        <v>7</v>
      </c>
      <c r="F87" s="279">
        <f>(0.35*15)+(0.07*2*2*4)</f>
        <v>6.37</v>
      </c>
      <c r="G87" s="120"/>
      <c r="H87" s="37"/>
      <c r="I87" s="277"/>
      <c r="J87" s="262"/>
    </row>
    <row r="88" spans="2:10" s="9" customFormat="1" ht="24">
      <c r="B88" s="27" t="s">
        <v>373</v>
      </c>
      <c r="C88" s="117" t="s">
        <v>275</v>
      </c>
      <c r="D88" s="66" t="s">
        <v>88</v>
      </c>
      <c r="E88" s="278" t="s">
        <v>6</v>
      </c>
      <c r="F88" s="279">
        <f>4*3</f>
        <v>12</v>
      </c>
      <c r="G88" s="270"/>
      <c r="H88" s="37"/>
      <c r="I88" s="277"/>
      <c r="J88" s="262"/>
    </row>
    <row r="89" spans="2:10" s="9" customFormat="1" ht="24">
      <c r="B89" s="27" t="s">
        <v>374</v>
      </c>
      <c r="C89" s="116" t="s">
        <v>276</v>
      </c>
      <c r="D89" s="66" t="s">
        <v>88</v>
      </c>
      <c r="E89" s="278" t="s">
        <v>6</v>
      </c>
      <c r="F89" s="279">
        <f>3.5*4</f>
        <v>14</v>
      </c>
      <c r="G89" s="270"/>
      <c r="H89" s="37"/>
      <c r="I89" s="277"/>
      <c r="J89" s="262"/>
    </row>
    <row r="90" spans="2:10" s="9" customFormat="1" ht="24">
      <c r="B90" s="27" t="s">
        <v>375</v>
      </c>
      <c r="C90" s="116" t="s">
        <v>277</v>
      </c>
      <c r="D90" s="66" t="s">
        <v>88</v>
      </c>
      <c r="E90" s="278" t="s">
        <v>6</v>
      </c>
      <c r="F90" s="279">
        <f>15*5</f>
        <v>75</v>
      </c>
      <c r="G90" s="270"/>
      <c r="H90" s="37"/>
      <c r="I90" s="277"/>
      <c r="J90" s="262"/>
    </row>
    <row r="91" spans="2:10" s="9" customFormat="1" ht="24">
      <c r="B91" s="27" t="s">
        <v>376</v>
      </c>
      <c r="C91" s="116" t="s">
        <v>107</v>
      </c>
      <c r="D91" s="66" t="s">
        <v>88</v>
      </c>
      <c r="E91" s="278" t="s">
        <v>102</v>
      </c>
      <c r="F91" s="279">
        <f>2*4</f>
        <v>8</v>
      </c>
      <c r="G91" s="270"/>
      <c r="H91" s="37"/>
      <c r="I91" s="277"/>
      <c r="J91" s="262"/>
    </row>
    <row r="92" spans="2:10" s="9" customFormat="1" ht="24">
      <c r="B92" s="27" t="s">
        <v>377</v>
      </c>
      <c r="C92" s="116" t="s">
        <v>103</v>
      </c>
      <c r="D92" s="66" t="s">
        <v>88</v>
      </c>
      <c r="E92" s="278" t="s">
        <v>5</v>
      </c>
      <c r="F92" s="279">
        <f>51</f>
        <v>51</v>
      </c>
      <c r="G92" s="270"/>
      <c r="H92" s="37"/>
      <c r="I92" s="277"/>
      <c r="J92" s="262"/>
    </row>
    <row r="93" spans="2:10" s="9" customFormat="1" ht="24">
      <c r="B93" s="27" t="s">
        <v>378</v>
      </c>
      <c r="C93" s="116" t="s">
        <v>104</v>
      </c>
      <c r="D93" s="66" t="s">
        <v>88</v>
      </c>
      <c r="E93" s="278" t="s">
        <v>6</v>
      </c>
      <c r="F93" s="279">
        <f>(3.5*2)+(15*2)</f>
        <v>37</v>
      </c>
      <c r="G93" s="270"/>
      <c r="H93" s="37"/>
      <c r="I93" s="277"/>
      <c r="J93" s="262"/>
    </row>
    <row r="94" spans="2:10" s="9" customFormat="1" ht="24">
      <c r="B94" s="27" t="s">
        <v>379</v>
      </c>
      <c r="C94" s="116" t="s">
        <v>278</v>
      </c>
      <c r="D94" s="66" t="s">
        <v>88</v>
      </c>
      <c r="E94" s="278" t="s">
        <v>6</v>
      </c>
      <c r="F94" s="279">
        <f>15</f>
        <v>15</v>
      </c>
      <c r="G94" s="270"/>
      <c r="H94" s="37"/>
      <c r="I94" s="277"/>
      <c r="J94" s="262"/>
    </row>
    <row r="95" spans="2:10" s="9" customFormat="1" ht="24">
      <c r="B95" s="27" t="s">
        <v>380</v>
      </c>
      <c r="C95" s="116" t="s">
        <v>279</v>
      </c>
      <c r="D95" s="66" t="s">
        <v>105</v>
      </c>
      <c r="E95" s="278" t="s">
        <v>106</v>
      </c>
      <c r="F95" s="279">
        <f>6</f>
        <v>6</v>
      </c>
      <c r="G95" s="276"/>
      <c r="H95" s="54"/>
      <c r="I95" s="277"/>
      <c r="J95" s="262"/>
    </row>
    <row r="96" spans="2:10" s="9" customFormat="1" ht="24">
      <c r="B96" s="26" t="s">
        <v>381</v>
      </c>
      <c r="C96" s="157" t="s">
        <v>253</v>
      </c>
      <c r="D96" s="158"/>
      <c r="E96" s="158"/>
      <c r="F96" s="115"/>
      <c r="G96" s="275"/>
      <c r="H96" s="275"/>
      <c r="I96" s="275"/>
      <c r="J96" s="157"/>
    </row>
    <row r="97" spans="2:10" s="9" customFormat="1" ht="24">
      <c r="B97" s="40" t="s">
        <v>382</v>
      </c>
      <c r="C97" s="108" t="s">
        <v>8</v>
      </c>
      <c r="D97" s="66" t="s">
        <v>90</v>
      </c>
      <c r="E97" s="216" t="s">
        <v>6</v>
      </c>
      <c r="F97" s="48">
        <f>(0.5*0.5*1.1*5)+(0.3*0.2*16)</f>
        <v>2.335</v>
      </c>
      <c r="G97" s="120"/>
      <c r="H97" s="37"/>
      <c r="I97" s="269"/>
      <c r="J97" s="262"/>
    </row>
    <row r="98" spans="2:10" s="9" customFormat="1" ht="24">
      <c r="B98" s="40" t="s">
        <v>383</v>
      </c>
      <c r="C98" s="108" t="s">
        <v>252</v>
      </c>
      <c r="D98" s="66" t="s">
        <v>90</v>
      </c>
      <c r="E98" s="281" t="s">
        <v>7</v>
      </c>
      <c r="F98" s="279">
        <f>(0.5*0.5*0.07)*5</f>
        <v>8.7500000000000008E-2</v>
      </c>
      <c r="G98" s="120"/>
      <c r="H98" s="37"/>
      <c r="I98" s="269"/>
      <c r="J98" s="262"/>
    </row>
    <row r="99" spans="2:10" s="9" customFormat="1" ht="24">
      <c r="B99" s="40" t="s">
        <v>384</v>
      </c>
      <c r="C99" s="119" t="s">
        <v>251</v>
      </c>
      <c r="D99" s="66" t="s">
        <v>90</v>
      </c>
      <c r="E99" s="216" t="s">
        <v>7</v>
      </c>
      <c r="F99" s="48">
        <f>(0.5*0.5*1.03*5)+(0.3*0.2*16)</f>
        <v>2.2475000000000001</v>
      </c>
      <c r="G99" s="120"/>
      <c r="H99" s="37"/>
      <c r="I99" s="269"/>
      <c r="J99" s="262"/>
    </row>
    <row r="100" spans="2:10" s="9" customFormat="1" ht="24">
      <c r="B100" s="40" t="s">
        <v>385</v>
      </c>
      <c r="C100" s="119" t="s">
        <v>250</v>
      </c>
      <c r="D100" s="66" t="s">
        <v>88</v>
      </c>
      <c r="E100" s="216" t="s">
        <v>7</v>
      </c>
      <c r="F100" s="48">
        <f>(0.02+0.04+0.3+0.5)*3.6</f>
        <v>3.0960000000000001</v>
      </c>
      <c r="G100" s="120"/>
      <c r="H100" s="37"/>
      <c r="I100" s="269"/>
      <c r="J100" s="262"/>
    </row>
    <row r="101" spans="2:10" s="9" customFormat="1" ht="24">
      <c r="B101" s="40" t="s">
        <v>386</v>
      </c>
      <c r="C101" s="119" t="s">
        <v>115</v>
      </c>
      <c r="D101" s="66" t="s">
        <v>88</v>
      </c>
      <c r="E101" s="216" t="s">
        <v>7</v>
      </c>
      <c r="F101" s="48">
        <f>16*0.4*0.2</f>
        <v>1.2800000000000002</v>
      </c>
      <c r="G101" s="120"/>
      <c r="H101" s="37"/>
      <c r="I101" s="269"/>
      <c r="J101" s="262"/>
    </row>
    <row r="102" spans="2:10" s="5" customFormat="1" ht="24">
      <c r="B102" s="40" t="s">
        <v>387</v>
      </c>
      <c r="C102" s="110" t="s">
        <v>50</v>
      </c>
      <c r="D102" s="216" t="s">
        <v>91</v>
      </c>
      <c r="E102" s="216" t="s">
        <v>5</v>
      </c>
      <c r="F102" s="48">
        <v>25</v>
      </c>
      <c r="G102" s="120"/>
      <c r="H102" s="37"/>
      <c r="I102" s="286"/>
      <c r="J102" s="262"/>
    </row>
    <row r="103" spans="2:10" s="5" customFormat="1" ht="24">
      <c r="B103" s="40" t="s">
        <v>388</v>
      </c>
      <c r="C103" s="110" t="s">
        <v>215</v>
      </c>
      <c r="D103" s="216" t="s">
        <v>91</v>
      </c>
      <c r="E103" s="216" t="s">
        <v>5</v>
      </c>
      <c r="F103" s="48">
        <f>F102</f>
        <v>25</v>
      </c>
      <c r="G103" s="120"/>
      <c r="H103" s="37"/>
      <c r="I103" s="286"/>
      <c r="J103" s="262"/>
    </row>
    <row r="104" spans="2:10" s="5" customFormat="1" ht="24">
      <c r="B104" s="40" t="s">
        <v>389</v>
      </c>
      <c r="C104" s="110" t="s">
        <v>77</v>
      </c>
      <c r="D104" s="216" t="s">
        <v>91</v>
      </c>
      <c r="E104" s="216" t="s">
        <v>5</v>
      </c>
      <c r="F104" s="48">
        <f>F102</f>
        <v>25</v>
      </c>
      <c r="G104" s="120"/>
      <c r="H104" s="37"/>
      <c r="I104" s="286"/>
      <c r="J104" s="262"/>
    </row>
    <row r="105" spans="2:10" s="5" customFormat="1" ht="24" customHeight="1">
      <c r="B105" s="40" t="s">
        <v>390</v>
      </c>
      <c r="C105" s="110" t="s">
        <v>216</v>
      </c>
      <c r="D105" s="216" t="s">
        <v>91</v>
      </c>
      <c r="E105" s="216" t="s">
        <v>5</v>
      </c>
      <c r="F105" s="48">
        <f>F102</f>
        <v>25</v>
      </c>
      <c r="G105" s="120"/>
      <c r="H105" s="37"/>
      <c r="I105" s="286"/>
      <c r="J105" s="262"/>
    </row>
    <row r="106" spans="2:10" s="5" customFormat="1" ht="27" customHeight="1">
      <c r="B106" s="40" t="s">
        <v>391</v>
      </c>
      <c r="C106" s="110" t="s">
        <v>13</v>
      </c>
      <c r="D106" s="216" t="s">
        <v>91</v>
      </c>
      <c r="E106" s="216" t="s">
        <v>5</v>
      </c>
      <c r="F106" s="48">
        <f>F102</f>
        <v>25</v>
      </c>
      <c r="G106" s="120"/>
      <c r="H106" s="37"/>
      <c r="I106" s="286"/>
      <c r="J106" s="262"/>
    </row>
    <row r="107" spans="2:10" s="5" customFormat="1" ht="27" customHeight="1">
      <c r="B107" s="40" t="s">
        <v>392</v>
      </c>
      <c r="C107" s="110" t="s">
        <v>217</v>
      </c>
      <c r="D107" s="216" t="s">
        <v>91</v>
      </c>
      <c r="E107" s="216" t="s">
        <v>5</v>
      </c>
      <c r="F107" s="48">
        <f>F102</f>
        <v>25</v>
      </c>
      <c r="G107" s="120"/>
      <c r="H107" s="37"/>
      <c r="I107" s="286"/>
      <c r="J107" s="262"/>
    </row>
    <row r="108" spans="2:10" s="9" customFormat="1" ht="24">
      <c r="B108" s="40" t="s">
        <v>393</v>
      </c>
      <c r="C108" s="116" t="s">
        <v>249</v>
      </c>
      <c r="D108" s="66" t="s">
        <v>88</v>
      </c>
      <c r="E108" s="216" t="s">
        <v>106</v>
      </c>
      <c r="F108" s="48">
        <v>4</v>
      </c>
      <c r="G108" s="276"/>
      <c r="H108" s="54"/>
      <c r="I108" s="277"/>
      <c r="J108" s="262"/>
    </row>
    <row r="109" spans="2:10" s="9" customFormat="1" ht="48">
      <c r="B109" s="40" t="s">
        <v>394</v>
      </c>
      <c r="C109" s="110" t="s">
        <v>248</v>
      </c>
      <c r="D109" s="66" t="s">
        <v>88</v>
      </c>
      <c r="E109" s="216" t="s">
        <v>6</v>
      </c>
      <c r="F109" s="48">
        <v>4.8</v>
      </c>
      <c r="G109" s="120"/>
      <c r="H109" s="37"/>
      <c r="I109" s="269"/>
      <c r="J109" s="262"/>
    </row>
    <row r="110" spans="2:10" s="5" customFormat="1" ht="24">
      <c r="B110" s="138" t="s">
        <v>395</v>
      </c>
      <c r="C110" s="100" t="s">
        <v>9</v>
      </c>
      <c r="D110" s="255"/>
      <c r="E110" s="282"/>
      <c r="F110" s="283"/>
      <c r="G110" s="284"/>
      <c r="H110" s="284"/>
      <c r="I110" s="285"/>
      <c r="J110" s="255"/>
    </row>
    <row r="111" spans="2:10" s="6" customFormat="1" ht="24">
      <c r="B111" s="26" t="s">
        <v>396</v>
      </c>
      <c r="C111" s="157" t="s">
        <v>247</v>
      </c>
      <c r="D111" s="158"/>
      <c r="E111" s="158"/>
      <c r="F111" s="115"/>
      <c r="G111" s="275"/>
      <c r="H111" s="275"/>
      <c r="I111" s="275"/>
      <c r="J111" s="157"/>
    </row>
    <row r="112" spans="2:10" s="6" customFormat="1" ht="24">
      <c r="B112" s="36" t="s">
        <v>397</v>
      </c>
      <c r="C112" s="110" t="s">
        <v>244</v>
      </c>
      <c r="D112" s="216" t="s">
        <v>91</v>
      </c>
      <c r="E112" s="216" t="s">
        <v>7</v>
      </c>
      <c r="F112" s="48">
        <f>(96+40)*0.1</f>
        <v>13.600000000000001</v>
      </c>
      <c r="G112" s="120"/>
      <c r="H112" s="37"/>
      <c r="I112" s="286"/>
      <c r="J112" s="262"/>
    </row>
    <row r="113" spans="2:10" s="6" customFormat="1" ht="24">
      <c r="B113" s="36" t="s">
        <v>398</v>
      </c>
      <c r="C113" s="110" t="s">
        <v>245</v>
      </c>
      <c r="D113" s="216" t="s">
        <v>91</v>
      </c>
      <c r="E113" s="216" t="s">
        <v>7</v>
      </c>
      <c r="F113" s="101">
        <f>(19.8+17.55+20.2+20)*0.05</f>
        <v>3.8774999999999999</v>
      </c>
      <c r="G113" s="120"/>
      <c r="H113" s="37"/>
      <c r="I113" s="286"/>
      <c r="J113" s="262"/>
    </row>
    <row r="114" spans="2:10" s="6" customFormat="1" ht="24">
      <c r="B114" s="36" t="s">
        <v>399</v>
      </c>
      <c r="C114" s="110" t="s">
        <v>246</v>
      </c>
      <c r="D114" s="216" t="s">
        <v>91</v>
      </c>
      <c r="E114" s="216" t="s">
        <v>5</v>
      </c>
      <c r="F114" s="101">
        <f>(19.8+17.55+20.2+20)</f>
        <v>77.55</v>
      </c>
      <c r="G114" s="120"/>
      <c r="H114" s="37"/>
      <c r="I114" s="286"/>
      <c r="J114" s="262"/>
    </row>
    <row r="115" spans="2:10" s="6" customFormat="1" ht="24">
      <c r="B115" s="26" t="s">
        <v>400</v>
      </c>
      <c r="C115" s="157" t="s">
        <v>243</v>
      </c>
      <c r="D115" s="158"/>
      <c r="E115" s="158"/>
      <c r="F115" s="115"/>
      <c r="G115" s="275"/>
      <c r="H115" s="275"/>
      <c r="I115" s="275"/>
      <c r="J115" s="157"/>
    </row>
    <row r="116" spans="2:10" s="6" customFormat="1" ht="24">
      <c r="B116" s="36" t="s">
        <v>401</v>
      </c>
      <c r="C116" s="28" t="s">
        <v>69</v>
      </c>
      <c r="D116" s="11" t="s">
        <v>88</v>
      </c>
      <c r="E116" s="11" t="s">
        <v>5</v>
      </c>
      <c r="F116" s="101">
        <f>12*4</f>
        <v>48</v>
      </c>
      <c r="G116" s="120"/>
      <c r="H116" s="37"/>
      <c r="I116" s="286"/>
      <c r="J116" s="262"/>
    </row>
    <row r="117" spans="2:10" s="5" customFormat="1" ht="24">
      <c r="B117" s="36" t="s">
        <v>402</v>
      </c>
      <c r="C117" s="28" t="s">
        <v>70</v>
      </c>
      <c r="D117" s="11" t="s">
        <v>88</v>
      </c>
      <c r="E117" s="11"/>
      <c r="F117" s="48">
        <v>0</v>
      </c>
      <c r="G117" s="270"/>
      <c r="H117" s="37"/>
      <c r="I117" s="288"/>
      <c r="J117" s="262"/>
    </row>
    <row r="118" spans="2:10" s="6" customFormat="1" ht="24">
      <c r="B118" s="36" t="s">
        <v>403</v>
      </c>
      <c r="C118" s="28" t="s">
        <v>71</v>
      </c>
      <c r="D118" s="11" t="s">
        <v>88</v>
      </c>
      <c r="E118" s="66" t="s">
        <v>92</v>
      </c>
      <c r="F118" s="101">
        <v>4</v>
      </c>
      <c r="G118" s="270"/>
      <c r="H118" s="37"/>
      <c r="I118" s="288"/>
      <c r="J118" s="262"/>
    </row>
    <row r="119" spans="2:10" s="4" customFormat="1" ht="24">
      <c r="B119" s="36" t="s">
        <v>404</v>
      </c>
      <c r="C119" s="28" t="s">
        <v>72</v>
      </c>
      <c r="D119" s="11" t="s">
        <v>88</v>
      </c>
      <c r="E119" s="216" t="s">
        <v>6</v>
      </c>
      <c r="F119" s="101">
        <f>2.5+3.5+2</f>
        <v>8</v>
      </c>
      <c r="G119" s="270"/>
      <c r="H119" s="37"/>
      <c r="I119" s="288"/>
      <c r="J119" s="262"/>
    </row>
    <row r="120" spans="2:10" s="5" customFormat="1" ht="24">
      <c r="B120" s="36" t="s">
        <v>405</v>
      </c>
      <c r="C120" s="110" t="s">
        <v>157</v>
      </c>
      <c r="D120" s="66" t="s">
        <v>88</v>
      </c>
      <c r="E120" s="66" t="s">
        <v>92</v>
      </c>
      <c r="F120" s="48">
        <v>4</v>
      </c>
      <c r="G120" s="270"/>
      <c r="H120" s="37"/>
      <c r="I120" s="288"/>
      <c r="J120" s="262"/>
    </row>
    <row r="121" spans="2:10" s="5" customFormat="1" ht="24">
      <c r="B121" s="36" t="s">
        <v>406</v>
      </c>
      <c r="C121" s="105" t="s">
        <v>240</v>
      </c>
      <c r="D121" s="66" t="s">
        <v>88</v>
      </c>
      <c r="E121" s="66" t="s">
        <v>5</v>
      </c>
      <c r="F121" s="48">
        <f>4*(0.75*2)</f>
        <v>6</v>
      </c>
      <c r="G121" s="120"/>
      <c r="H121" s="37"/>
      <c r="I121" s="286"/>
      <c r="J121" s="262"/>
    </row>
    <row r="122" spans="2:10" s="6" customFormat="1" ht="24">
      <c r="B122" s="26" t="s">
        <v>407</v>
      </c>
      <c r="C122" s="157" t="s">
        <v>235</v>
      </c>
      <c r="D122" s="158"/>
      <c r="E122" s="158"/>
      <c r="F122" s="115"/>
      <c r="G122" s="275"/>
      <c r="H122" s="275"/>
      <c r="I122" s="275"/>
      <c r="J122" s="157"/>
    </row>
    <row r="123" spans="2:10" s="5" customFormat="1" ht="24">
      <c r="B123" s="34" t="s">
        <v>408</v>
      </c>
      <c r="C123" s="28" t="s">
        <v>236</v>
      </c>
      <c r="D123" s="11" t="s">
        <v>88</v>
      </c>
      <c r="E123" s="11" t="s">
        <v>7</v>
      </c>
      <c r="F123" s="101">
        <f>(0.55*0.4*12)+(0.55*0.4*(14+3.7))</f>
        <v>6.5340000000000007</v>
      </c>
      <c r="G123" s="120"/>
      <c r="H123" s="37"/>
      <c r="I123" s="286"/>
      <c r="J123" s="262"/>
    </row>
    <row r="124" spans="2:10" s="5" customFormat="1" ht="24">
      <c r="B124" s="34" t="s">
        <v>409</v>
      </c>
      <c r="C124" s="108" t="s">
        <v>237</v>
      </c>
      <c r="D124" s="11" t="s">
        <v>88</v>
      </c>
      <c r="E124" s="11" t="s">
        <v>7</v>
      </c>
      <c r="F124" s="101">
        <f>(0.15*3.3*2)+(0.15*5.05*2)</f>
        <v>2.5049999999999999</v>
      </c>
      <c r="G124" s="120"/>
      <c r="H124" s="37"/>
      <c r="I124" s="286"/>
      <c r="J124" s="262"/>
    </row>
    <row r="125" spans="2:10" s="5" customFormat="1" ht="24">
      <c r="B125" s="34" t="s">
        <v>410</v>
      </c>
      <c r="C125" s="28" t="s">
        <v>241</v>
      </c>
      <c r="D125" s="11" t="s">
        <v>88</v>
      </c>
      <c r="E125" s="11" t="s">
        <v>7</v>
      </c>
      <c r="F125" s="101">
        <f>((15.5+10)*0.12)+(0.1*0.1*24)</f>
        <v>3.3000000000000003</v>
      </c>
      <c r="G125" s="120"/>
      <c r="H125" s="37"/>
      <c r="I125" s="286"/>
      <c r="J125" s="262"/>
    </row>
    <row r="126" spans="2:10" s="5" customFormat="1" ht="24">
      <c r="B126" s="34" t="s">
        <v>411</v>
      </c>
      <c r="C126" s="28" t="s">
        <v>240</v>
      </c>
      <c r="D126" s="11" t="s">
        <v>88</v>
      </c>
      <c r="E126" s="11" t="s">
        <v>5</v>
      </c>
      <c r="F126" s="101">
        <f>0.75*4</f>
        <v>3</v>
      </c>
      <c r="G126" s="120"/>
      <c r="H126" s="37"/>
      <c r="I126" s="286"/>
      <c r="J126" s="262"/>
    </row>
    <row r="127" spans="2:10" s="7" customFormat="1" ht="24">
      <c r="B127" s="34" t="s">
        <v>412</v>
      </c>
      <c r="C127" s="28" t="s">
        <v>242</v>
      </c>
      <c r="D127" s="11" t="s">
        <v>88</v>
      </c>
      <c r="E127" s="216" t="s">
        <v>6</v>
      </c>
      <c r="F127" s="101">
        <f>(6.3*2)+13.5+11</f>
        <v>37.1</v>
      </c>
      <c r="G127" s="120"/>
      <c r="H127" s="37"/>
      <c r="I127" s="286"/>
      <c r="J127" s="262"/>
    </row>
    <row r="128" spans="2:10" s="6" customFormat="1" ht="24">
      <c r="B128" s="26" t="s">
        <v>413</v>
      </c>
      <c r="C128" s="157" t="s">
        <v>234</v>
      </c>
      <c r="D128" s="158"/>
      <c r="E128" s="158"/>
      <c r="F128" s="115"/>
      <c r="G128" s="275"/>
      <c r="H128" s="275"/>
      <c r="I128" s="275"/>
      <c r="J128" s="157"/>
    </row>
    <row r="129" spans="2:10" s="5" customFormat="1" ht="24">
      <c r="B129" s="34" t="s">
        <v>414</v>
      </c>
      <c r="C129" s="28" t="s">
        <v>236</v>
      </c>
      <c r="D129" s="11" t="s">
        <v>91</v>
      </c>
      <c r="E129" s="11" t="s">
        <v>7</v>
      </c>
      <c r="F129" s="48">
        <f>(0.4*0.3*0.8)*5</f>
        <v>0.48</v>
      </c>
      <c r="G129" s="120"/>
      <c r="H129" s="37"/>
      <c r="I129" s="286"/>
      <c r="J129" s="262"/>
    </row>
    <row r="130" spans="2:10" s="5" customFormat="1" ht="24">
      <c r="B130" s="34" t="s">
        <v>415</v>
      </c>
      <c r="C130" s="108" t="s">
        <v>237</v>
      </c>
      <c r="D130" s="66" t="s">
        <v>91</v>
      </c>
      <c r="E130" s="66" t="s">
        <v>7</v>
      </c>
      <c r="F130" s="48">
        <f>(0.15*0.25)*5</f>
        <v>0.1875</v>
      </c>
      <c r="G130" s="120"/>
      <c r="H130" s="37"/>
      <c r="I130" s="286"/>
      <c r="J130" s="262"/>
    </row>
    <row r="131" spans="2:10" s="5" customFormat="1" ht="24">
      <c r="B131" s="34" t="s">
        <v>416</v>
      </c>
      <c r="C131" s="108" t="s">
        <v>238</v>
      </c>
      <c r="D131" s="66" t="s">
        <v>91</v>
      </c>
      <c r="E131" s="66" t="s">
        <v>7</v>
      </c>
      <c r="F131" s="48">
        <f>((1.35+0.6+1)*0.12)+(0.1*0.1*1.2*6)</f>
        <v>0.42599999999999999</v>
      </c>
      <c r="G131" s="120"/>
      <c r="H131" s="37"/>
      <c r="I131" s="286"/>
      <c r="J131" s="262"/>
    </row>
    <row r="132" spans="2:10" s="7" customFormat="1" ht="24">
      <c r="B132" s="34" t="s">
        <v>417</v>
      </c>
      <c r="C132" s="108" t="s">
        <v>239</v>
      </c>
      <c r="D132" s="66" t="s">
        <v>91</v>
      </c>
      <c r="E132" s="216" t="s">
        <v>6</v>
      </c>
      <c r="F132" s="48">
        <f>(1.2*6)+0.2</f>
        <v>7.3999999999999995</v>
      </c>
      <c r="G132" s="120"/>
      <c r="H132" s="37"/>
      <c r="I132" s="286"/>
      <c r="J132" s="262"/>
    </row>
    <row r="133" spans="2:10" s="7" customFormat="1" ht="24">
      <c r="B133" s="34" t="s">
        <v>418</v>
      </c>
      <c r="C133" s="28" t="s">
        <v>240</v>
      </c>
      <c r="D133" s="66" t="s">
        <v>91</v>
      </c>
      <c r="E133" s="216" t="s">
        <v>5</v>
      </c>
      <c r="F133" s="48">
        <f>1.2+1.2+1.8+1.8</f>
        <v>6</v>
      </c>
      <c r="G133" s="120"/>
      <c r="H133" s="37"/>
      <c r="I133" s="286"/>
      <c r="J133" s="262"/>
    </row>
    <row r="134" spans="2:10" s="5" customFormat="1" ht="24">
      <c r="B134" s="96" t="s">
        <v>419</v>
      </c>
      <c r="C134" s="100" t="s">
        <v>10</v>
      </c>
      <c r="D134" s="255"/>
      <c r="E134" s="282"/>
      <c r="F134" s="283"/>
      <c r="G134" s="284"/>
      <c r="H134" s="284"/>
      <c r="I134" s="259"/>
      <c r="J134" s="255"/>
    </row>
    <row r="135" spans="2:10" s="6" customFormat="1" ht="24">
      <c r="B135" s="26" t="s">
        <v>420</v>
      </c>
      <c r="C135" s="157" t="s">
        <v>282</v>
      </c>
      <c r="D135" s="158"/>
      <c r="E135" s="158"/>
      <c r="F135" s="115"/>
      <c r="G135" s="275"/>
      <c r="H135" s="275"/>
      <c r="I135" s="275"/>
      <c r="J135" s="157"/>
    </row>
    <row r="136" spans="2:10" s="6" customFormat="1" ht="48">
      <c r="B136" s="34" t="s">
        <v>421</v>
      </c>
      <c r="C136" s="28" t="s">
        <v>230</v>
      </c>
      <c r="D136" s="11" t="s">
        <v>91</v>
      </c>
      <c r="E136" s="66" t="s">
        <v>6</v>
      </c>
      <c r="F136" s="48">
        <f>(30+3.6+3.6+20+ 1.07+1.07+2.42+2.42+3.7+3.7+3.5+3.5+15+3+3+ 5+3.6)*1.1</f>
        <v>118.99800000000002</v>
      </c>
      <c r="G136" s="270"/>
      <c r="H136" s="37"/>
      <c r="I136" s="286"/>
      <c r="J136" s="262"/>
    </row>
    <row r="137" spans="2:10" s="5" customFormat="1" ht="24">
      <c r="B137" s="34" t="s">
        <v>422</v>
      </c>
      <c r="C137" s="28" t="s">
        <v>73</v>
      </c>
      <c r="D137" s="11" t="s">
        <v>91</v>
      </c>
      <c r="E137" s="66" t="s">
        <v>92</v>
      </c>
      <c r="F137" s="48">
        <f>2+2+2+1</f>
        <v>7</v>
      </c>
      <c r="G137" s="120"/>
      <c r="H137" s="37"/>
      <c r="I137" s="286"/>
      <c r="J137" s="262"/>
    </row>
    <row r="138" spans="2:10" s="5" customFormat="1" ht="24">
      <c r="B138" s="34" t="s">
        <v>423</v>
      </c>
      <c r="C138" s="28" t="s">
        <v>43</v>
      </c>
      <c r="D138" s="11" t="s">
        <v>91</v>
      </c>
      <c r="E138" s="216" t="s">
        <v>6</v>
      </c>
      <c r="F138" s="48">
        <f>25+3+3.15+3.15</f>
        <v>34.299999999999997</v>
      </c>
      <c r="G138" s="120"/>
      <c r="H138" s="37"/>
      <c r="I138" s="286"/>
      <c r="J138" s="262"/>
    </row>
    <row r="139" spans="2:10" s="5" customFormat="1" ht="24">
      <c r="B139" s="34" t="s">
        <v>424</v>
      </c>
      <c r="C139" s="28" t="s">
        <v>231</v>
      </c>
      <c r="D139" s="11" t="s">
        <v>91</v>
      </c>
      <c r="E139" s="216" t="s">
        <v>6</v>
      </c>
      <c r="F139" s="48">
        <f>35+40</f>
        <v>75</v>
      </c>
      <c r="G139" s="120"/>
      <c r="H139" s="37"/>
      <c r="I139" s="286"/>
      <c r="J139" s="262"/>
    </row>
    <row r="140" spans="2:10" s="5" customFormat="1" ht="24">
      <c r="B140" s="34" t="s">
        <v>425</v>
      </c>
      <c r="C140" s="28" t="s">
        <v>74</v>
      </c>
      <c r="D140" s="11" t="s">
        <v>91</v>
      </c>
      <c r="E140" s="216" t="s">
        <v>6</v>
      </c>
      <c r="F140" s="48">
        <f>6.5*1.1</f>
        <v>7.15</v>
      </c>
      <c r="G140" s="270"/>
      <c r="H140" s="37"/>
      <c r="I140" s="286"/>
      <c r="J140" s="262"/>
    </row>
    <row r="141" spans="2:10" s="5" customFormat="1" ht="24">
      <c r="B141" s="34" t="s">
        <v>426</v>
      </c>
      <c r="C141" s="28" t="s">
        <v>232</v>
      </c>
      <c r="D141" s="11" t="s">
        <v>91</v>
      </c>
      <c r="E141" s="66" t="s">
        <v>92</v>
      </c>
      <c r="F141" s="48">
        <v>4</v>
      </c>
      <c r="G141" s="120"/>
      <c r="H141" s="37"/>
      <c r="I141" s="286"/>
      <c r="J141" s="262"/>
    </row>
    <row r="142" spans="2:10" s="5" customFormat="1" ht="24">
      <c r="B142" s="34" t="s">
        <v>427</v>
      </c>
      <c r="C142" s="28" t="s">
        <v>233</v>
      </c>
      <c r="D142" s="11" t="s">
        <v>91</v>
      </c>
      <c r="E142" s="66"/>
      <c r="F142" s="48">
        <v>0</v>
      </c>
      <c r="G142" s="120"/>
      <c r="H142" s="37"/>
      <c r="I142" s="286"/>
      <c r="J142" s="262"/>
    </row>
    <row r="143" spans="2:10" s="6" customFormat="1" ht="24">
      <c r="B143" s="26" t="s">
        <v>428</v>
      </c>
      <c r="C143" s="157" t="s">
        <v>283</v>
      </c>
      <c r="D143" s="158"/>
      <c r="E143" s="158"/>
      <c r="F143" s="115"/>
      <c r="G143" s="275"/>
      <c r="H143" s="275"/>
      <c r="I143" s="275"/>
      <c r="J143" s="157"/>
    </row>
    <row r="144" spans="2:10" s="6" customFormat="1" ht="24">
      <c r="B144" s="27" t="s">
        <v>429</v>
      </c>
      <c r="C144" s="108" t="s">
        <v>228</v>
      </c>
      <c r="D144" s="11" t="s">
        <v>91</v>
      </c>
      <c r="E144" s="66"/>
      <c r="F144" s="48">
        <v>0</v>
      </c>
      <c r="G144" s="120"/>
      <c r="H144" s="54"/>
      <c r="I144" s="286"/>
      <c r="J144" s="262"/>
    </row>
    <row r="145" spans="2:10" s="5" customFormat="1" ht="24">
      <c r="B145" s="27" t="s">
        <v>430</v>
      </c>
      <c r="C145" s="28" t="s">
        <v>11</v>
      </c>
      <c r="D145" s="11" t="s">
        <v>88</v>
      </c>
      <c r="E145" s="66"/>
      <c r="F145" s="48">
        <v>0</v>
      </c>
      <c r="G145" s="120"/>
      <c r="H145" s="54"/>
      <c r="I145" s="286"/>
      <c r="J145" s="262"/>
    </row>
    <row r="146" spans="2:10" s="5" customFormat="1" ht="24">
      <c r="B146" s="27" t="s">
        <v>431</v>
      </c>
      <c r="C146" s="28" t="s">
        <v>229</v>
      </c>
      <c r="D146" s="11" t="s">
        <v>88</v>
      </c>
      <c r="E146" s="216"/>
      <c r="F146" s="48">
        <v>0</v>
      </c>
      <c r="G146" s="120"/>
      <c r="H146" s="54"/>
      <c r="I146" s="286"/>
      <c r="J146" s="262"/>
    </row>
    <row r="147" spans="2:10" s="5" customFormat="1" ht="24">
      <c r="B147" s="27" t="s">
        <v>432</v>
      </c>
      <c r="C147" s="28" t="s">
        <v>284</v>
      </c>
      <c r="D147" s="11" t="s">
        <v>88</v>
      </c>
      <c r="E147" s="66"/>
      <c r="F147" s="48">
        <v>0</v>
      </c>
      <c r="G147" s="270"/>
      <c r="H147" s="54"/>
      <c r="I147" s="286"/>
      <c r="J147" s="262"/>
    </row>
    <row r="148" spans="2:10" s="6" customFormat="1" ht="24">
      <c r="B148" s="26" t="s">
        <v>433</v>
      </c>
      <c r="C148" s="157" t="s">
        <v>227</v>
      </c>
      <c r="D148" s="275"/>
      <c r="E148" s="275"/>
      <c r="F148" s="275"/>
      <c r="G148" s="275"/>
      <c r="H148" s="275"/>
      <c r="I148" s="275"/>
      <c r="J148" s="289"/>
    </row>
    <row r="149" spans="2:10" s="6" customFormat="1" ht="24">
      <c r="B149" s="27" t="s">
        <v>434</v>
      </c>
      <c r="C149" s="108" t="s">
        <v>222</v>
      </c>
      <c r="D149" s="11" t="s">
        <v>91</v>
      </c>
      <c r="E149" s="66"/>
      <c r="F149" s="48">
        <v>0</v>
      </c>
      <c r="G149" s="120"/>
      <c r="H149" s="54"/>
      <c r="I149" s="286"/>
      <c r="J149" s="262"/>
    </row>
    <row r="150" spans="2:10" s="5" customFormat="1" ht="24">
      <c r="B150" s="27" t="s">
        <v>435</v>
      </c>
      <c r="C150" s="28" t="s">
        <v>223</v>
      </c>
      <c r="D150" s="11" t="s">
        <v>91</v>
      </c>
      <c r="E150" s="66"/>
      <c r="F150" s="48">
        <v>0</v>
      </c>
      <c r="G150" s="120"/>
      <c r="H150" s="54"/>
      <c r="I150" s="286"/>
      <c r="J150" s="262"/>
    </row>
    <row r="151" spans="2:10" s="7" customFormat="1" ht="19.899999999999999" customHeight="1">
      <c r="B151" s="27" t="s">
        <v>436</v>
      </c>
      <c r="C151" s="28" t="s">
        <v>224</v>
      </c>
      <c r="D151" s="11" t="s">
        <v>91</v>
      </c>
      <c r="E151" s="66"/>
      <c r="F151" s="48">
        <v>0</v>
      </c>
      <c r="G151" s="120"/>
      <c r="H151" s="54"/>
      <c r="I151" s="286"/>
      <c r="J151" s="262"/>
    </row>
    <row r="152" spans="2:10" s="7" customFormat="1" ht="24">
      <c r="B152" s="27" t="s">
        <v>437</v>
      </c>
      <c r="C152" s="108" t="s">
        <v>75</v>
      </c>
      <c r="D152" s="11" t="s">
        <v>91</v>
      </c>
      <c r="E152" s="66"/>
      <c r="F152" s="48">
        <v>0</v>
      </c>
      <c r="G152" s="120"/>
      <c r="H152" s="54"/>
      <c r="I152" s="269"/>
      <c r="J152" s="262"/>
    </row>
    <row r="153" spans="2:10" s="5" customFormat="1" ht="22.9" customHeight="1">
      <c r="B153" s="27" t="s">
        <v>438</v>
      </c>
      <c r="C153" s="28" t="s">
        <v>225</v>
      </c>
      <c r="D153" s="11" t="s">
        <v>91</v>
      </c>
      <c r="E153" s="216"/>
      <c r="F153" s="48">
        <v>0</v>
      </c>
      <c r="G153" s="120"/>
      <c r="H153" s="54"/>
      <c r="I153" s="286"/>
      <c r="J153" s="262"/>
    </row>
    <row r="154" spans="2:10" s="7" customFormat="1" ht="24">
      <c r="B154" s="27" t="s">
        <v>439</v>
      </c>
      <c r="C154" s="28" t="s">
        <v>226</v>
      </c>
      <c r="D154" s="11" t="s">
        <v>91</v>
      </c>
      <c r="E154" s="216"/>
      <c r="F154" s="48">
        <v>0</v>
      </c>
      <c r="G154" s="120"/>
      <c r="H154" s="54"/>
      <c r="I154" s="286"/>
      <c r="J154" s="262"/>
    </row>
    <row r="155" spans="2:10" s="5" customFormat="1" ht="24">
      <c r="B155" s="96" t="s">
        <v>440</v>
      </c>
      <c r="C155" s="100" t="s">
        <v>12</v>
      </c>
      <c r="D155" s="255"/>
      <c r="E155" s="282"/>
      <c r="F155" s="283"/>
      <c r="G155" s="284"/>
      <c r="H155" s="284"/>
      <c r="I155" s="259"/>
      <c r="J155" s="255"/>
    </row>
    <row r="156" spans="2:10" s="6" customFormat="1" ht="24">
      <c r="B156" s="26" t="s">
        <v>441</v>
      </c>
      <c r="C156" s="157" t="s">
        <v>221</v>
      </c>
      <c r="D156" s="275"/>
      <c r="E156" s="275"/>
      <c r="F156" s="275"/>
      <c r="G156" s="275"/>
      <c r="H156" s="275"/>
      <c r="I156" s="275"/>
      <c r="J156" s="157"/>
    </row>
    <row r="157" spans="2:10" s="6" customFormat="1" ht="15">
      <c r="B157" s="79" t="s">
        <v>442</v>
      </c>
      <c r="C157" s="122" t="s">
        <v>55</v>
      </c>
      <c r="D157" s="124"/>
      <c r="E157" s="123"/>
      <c r="F157" s="290"/>
      <c r="G157" s="80"/>
      <c r="H157" s="80"/>
      <c r="I157" s="208"/>
      <c r="J157" s="291"/>
    </row>
    <row r="158" spans="2:10" s="4" customFormat="1" ht="24">
      <c r="B158" s="36" t="s">
        <v>443</v>
      </c>
      <c r="C158" s="28" t="s">
        <v>218</v>
      </c>
      <c r="D158" s="11" t="s">
        <v>88</v>
      </c>
      <c r="E158" s="11" t="s">
        <v>7</v>
      </c>
      <c r="F158" s="48">
        <f>(5.9*0.5*0.8*2)+((0.4*0.3*3.7)*2)</f>
        <v>5.6080000000000005</v>
      </c>
      <c r="G158" s="120"/>
      <c r="H158" s="54"/>
      <c r="I158" s="286"/>
      <c r="J158" s="262"/>
    </row>
    <row r="159" spans="2:10" s="4" customFormat="1" ht="24">
      <c r="B159" s="36" t="s">
        <v>444</v>
      </c>
      <c r="C159" s="28" t="s">
        <v>219</v>
      </c>
      <c r="D159" s="11" t="s">
        <v>88</v>
      </c>
      <c r="E159" s="11" t="s">
        <v>7</v>
      </c>
      <c r="F159" s="48">
        <f>(((0.15*0.65*5.9)+(0.5*5.9*0.15))*2)+((0.4*0.3*3.7)*2)</f>
        <v>2.9234999999999998</v>
      </c>
      <c r="G159" s="120"/>
      <c r="H159" s="54"/>
      <c r="I159" s="286"/>
      <c r="J159" s="262"/>
    </row>
    <row r="160" spans="2:10" s="5" customFormat="1" ht="24">
      <c r="B160" s="36" t="s">
        <v>445</v>
      </c>
      <c r="C160" s="28" t="s">
        <v>220</v>
      </c>
      <c r="D160" s="11" t="s">
        <v>88</v>
      </c>
      <c r="E160" s="11" t="s">
        <v>7</v>
      </c>
      <c r="F160" s="48">
        <f>(0.2*0.4*5.9*2)+(0.2*0.4*3.7*2)+(0.2*0.2*3.5*4)</f>
        <v>2.0960000000000005</v>
      </c>
      <c r="G160" s="120"/>
      <c r="H160" s="54"/>
      <c r="I160" s="286"/>
      <c r="J160" s="262"/>
    </row>
    <row r="161" spans="2:10" s="6" customFormat="1" ht="15">
      <c r="B161" s="79" t="s">
        <v>446</v>
      </c>
      <c r="C161" s="122" t="s">
        <v>49</v>
      </c>
      <c r="D161" s="121"/>
      <c r="E161" s="122"/>
      <c r="F161" s="292"/>
      <c r="G161" s="80"/>
      <c r="H161" s="80"/>
      <c r="I161" s="208"/>
      <c r="J161" s="291"/>
    </row>
    <row r="162" spans="2:10" s="5" customFormat="1" ht="24">
      <c r="B162" s="40" t="s">
        <v>447</v>
      </c>
      <c r="C162" s="110" t="s">
        <v>50</v>
      </c>
      <c r="D162" s="216" t="s">
        <v>91</v>
      </c>
      <c r="E162" s="216" t="s">
        <v>5</v>
      </c>
      <c r="F162" s="48">
        <v>22</v>
      </c>
      <c r="G162" s="120"/>
      <c r="H162" s="54"/>
      <c r="I162" s="286"/>
      <c r="J162" s="262"/>
    </row>
    <row r="163" spans="2:10" s="5" customFormat="1" ht="24">
      <c r="B163" s="40" t="s">
        <v>448</v>
      </c>
      <c r="C163" s="110" t="s">
        <v>215</v>
      </c>
      <c r="D163" s="216" t="s">
        <v>91</v>
      </c>
      <c r="E163" s="216" t="s">
        <v>5</v>
      </c>
      <c r="F163" s="48">
        <f>F162</f>
        <v>22</v>
      </c>
      <c r="G163" s="270"/>
      <c r="H163" s="54"/>
      <c r="I163" s="286"/>
      <c r="J163" s="262"/>
    </row>
    <row r="164" spans="2:10" s="5" customFormat="1" ht="24">
      <c r="B164" s="40" t="s">
        <v>449</v>
      </c>
      <c r="C164" s="110" t="s">
        <v>77</v>
      </c>
      <c r="D164" s="216" t="s">
        <v>91</v>
      </c>
      <c r="E164" s="216" t="s">
        <v>5</v>
      </c>
      <c r="F164" s="48">
        <f>F162</f>
        <v>22</v>
      </c>
      <c r="G164" s="120"/>
      <c r="H164" s="54"/>
      <c r="I164" s="286"/>
      <c r="J164" s="262"/>
    </row>
    <row r="165" spans="2:10" s="5" customFormat="1" ht="24">
      <c r="B165" s="40" t="s">
        <v>450</v>
      </c>
      <c r="C165" s="110" t="s">
        <v>216</v>
      </c>
      <c r="D165" s="216" t="s">
        <v>91</v>
      </c>
      <c r="E165" s="216" t="s">
        <v>5</v>
      </c>
      <c r="F165" s="48">
        <f>F162</f>
        <v>22</v>
      </c>
      <c r="G165" s="120"/>
      <c r="H165" s="54"/>
      <c r="I165" s="286"/>
      <c r="J165" s="262"/>
    </row>
    <row r="166" spans="2:10" s="5" customFormat="1" ht="24">
      <c r="B166" s="40" t="s">
        <v>451</v>
      </c>
      <c r="C166" s="110" t="s">
        <v>13</v>
      </c>
      <c r="D166" s="216" t="s">
        <v>91</v>
      </c>
      <c r="E166" s="216" t="s">
        <v>5</v>
      </c>
      <c r="F166" s="48">
        <f>F162</f>
        <v>22</v>
      </c>
      <c r="G166" s="120"/>
      <c r="H166" s="54"/>
      <c r="I166" s="286"/>
      <c r="J166" s="262"/>
    </row>
    <row r="167" spans="2:10" s="5" customFormat="1" ht="24">
      <c r="B167" s="40" t="s">
        <v>452</v>
      </c>
      <c r="C167" s="110" t="s">
        <v>217</v>
      </c>
      <c r="D167" s="216" t="s">
        <v>91</v>
      </c>
      <c r="E167" s="216" t="s">
        <v>5</v>
      </c>
      <c r="F167" s="48">
        <f>F162</f>
        <v>22</v>
      </c>
      <c r="G167" s="120"/>
      <c r="H167" s="54"/>
      <c r="I167" s="286"/>
      <c r="J167" s="262"/>
    </row>
    <row r="168" spans="2:10" s="6" customFormat="1" ht="15">
      <c r="B168" s="79" t="s">
        <v>453</v>
      </c>
      <c r="C168" s="122" t="s">
        <v>208</v>
      </c>
      <c r="D168" s="124"/>
      <c r="E168" s="123"/>
      <c r="F168" s="290"/>
      <c r="G168" s="80"/>
      <c r="H168" s="80"/>
      <c r="I168" s="208"/>
      <c r="J168" s="291"/>
    </row>
    <row r="169" spans="2:10" s="5" customFormat="1" ht="24">
      <c r="B169" s="34" t="s">
        <v>454</v>
      </c>
      <c r="C169" s="105" t="s">
        <v>285</v>
      </c>
      <c r="D169" s="11" t="s">
        <v>91</v>
      </c>
      <c r="E169" s="11" t="s">
        <v>5</v>
      </c>
      <c r="F169" s="48">
        <f>5.9*4*2</f>
        <v>47.2</v>
      </c>
      <c r="G169" s="120"/>
      <c r="H169" s="54"/>
      <c r="I169" s="286"/>
      <c r="J169" s="262"/>
    </row>
    <row r="170" spans="2:10" s="5" customFormat="1" ht="24">
      <c r="B170" s="34" t="s">
        <v>455</v>
      </c>
      <c r="C170" s="28" t="s">
        <v>286</v>
      </c>
      <c r="D170" s="11" t="s">
        <v>91</v>
      </c>
      <c r="E170" s="11" t="s">
        <v>5</v>
      </c>
      <c r="F170" s="48">
        <f>F169</f>
        <v>47.2</v>
      </c>
      <c r="G170" s="120"/>
      <c r="H170" s="54"/>
      <c r="I170" s="286"/>
      <c r="J170" s="262"/>
    </row>
    <row r="171" spans="2:10" s="5" customFormat="1" ht="24">
      <c r="B171" s="34" t="s">
        <v>456</v>
      </c>
      <c r="C171" s="28" t="s">
        <v>287</v>
      </c>
      <c r="D171" s="11" t="s">
        <v>91</v>
      </c>
      <c r="E171" s="11" t="s">
        <v>5</v>
      </c>
      <c r="F171" s="48">
        <f>F169</f>
        <v>47.2</v>
      </c>
      <c r="G171" s="120"/>
      <c r="H171" s="54"/>
      <c r="I171" s="286"/>
      <c r="J171" s="262"/>
    </row>
    <row r="172" spans="2:10" s="6" customFormat="1" ht="15">
      <c r="B172" s="79" t="s">
        <v>457</v>
      </c>
      <c r="C172" s="122" t="s">
        <v>56</v>
      </c>
      <c r="D172" s="124"/>
      <c r="E172" s="123"/>
      <c r="F172" s="290"/>
      <c r="G172" s="80"/>
      <c r="H172" s="80"/>
      <c r="I172" s="208"/>
      <c r="J172" s="291"/>
    </row>
    <row r="173" spans="2:10" s="5" customFormat="1" ht="24">
      <c r="B173" s="27" t="s">
        <v>458</v>
      </c>
      <c r="C173" s="110" t="s">
        <v>96</v>
      </c>
      <c r="D173" s="216" t="s">
        <v>91</v>
      </c>
      <c r="E173" s="66" t="s">
        <v>5</v>
      </c>
      <c r="F173" s="48">
        <f>F162</f>
        <v>22</v>
      </c>
      <c r="G173" s="120"/>
      <c r="H173" s="54"/>
      <c r="I173" s="286"/>
      <c r="J173" s="262"/>
    </row>
    <row r="174" spans="2:10" s="5" customFormat="1" ht="24">
      <c r="B174" s="27" t="s">
        <v>459</v>
      </c>
      <c r="C174" s="110" t="s">
        <v>78</v>
      </c>
      <c r="D174" s="216" t="s">
        <v>91</v>
      </c>
      <c r="E174" s="66" t="s">
        <v>5</v>
      </c>
      <c r="F174" s="48">
        <f>F173</f>
        <v>22</v>
      </c>
      <c r="G174" s="120"/>
      <c r="H174" s="54"/>
      <c r="I174" s="286"/>
      <c r="J174" s="262"/>
    </row>
    <row r="175" spans="2:10" s="5" customFormat="1" ht="24">
      <c r="B175" s="27" t="s">
        <v>460</v>
      </c>
      <c r="C175" s="108" t="s">
        <v>171</v>
      </c>
      <c r="D175" s="216" t="s">
        <v>91</v>
      </c>
      <c r="E175" s="66" t="s">
        <v>5</v>
      </c>
      <c r="F175" s="48">
        <f>2.05*2</f>
        <v>4.0999999999999996</v>
      </c>
      <c r="G175" s="120"/>
      <c r="H175" s="54"/>
      <c r="I175" s="286"/>
      <c r="J175" s="262"/>
    </row>
    <row r="176" spans="2:10" s="6" customFormat="1" ht="15">
      <c r="B176" s="79" t="s">
        <v>461</v>
      </c>
      <c r="C176" s="122" t="s">
        <v>130</v>
      </c>
      <c r="D176" s="124"/>
      <c r="E176" s="123"/>
      <c r="F176" s="290"/>
      <c r="G176" s="80"/>
      <c r="H176" s="80"/>
      <c r="I176" s="208"/>
      <c r="J176" s="291"/>
    </row>
    <row r="177" spans="2:10" s="5" customFormat="1" ht="24">
      <c r="B177" s="27" t="s">
        <v>462</v>
      </c>
      <c r="C177" s="108" t="s">
        <v>214</v>
      </c>
      <c r="D177" s="66" t="s">
        <v>88</v>
      </c>
      <c r="E177" s="66" t="s">
        <v>5</v>
      </c>
      <c r="F177" s="48">
        <f>F171*2</f>
        <v>94.4</v>
      </c>
      <c r="G177" s="120"/>
      <c r="H177" s="54"/>
      <c r="I177" s="286"/>
      <c r="J177" s="262"/>
    </row>
    <row r="178" spans="2:10" s="6" customFormat="1" ht="24">
      <c r="B178" s="27" t="s">
        <v>463</v>
      </c>
      <c r="C178" s="108" t="s">
        <v>180</v>
      </c>
      <c r="D178" s="66" t="s">
        <v>91</v>
      </c>
      <c r="E178" s="66" t="s">
        <v>5</v>
      </c>
      <c r="F178" s="48">
        <f>((2+2.87+2+2.7)+(8.84+2.71+2.71+3.28+3.28+1.52+1.52+1.54+1.54))*1</f>
        <v>36.510000000000005</v>
      </c>
      <c r="G178" s="120"/>
      <c r="H178" s="54"/>
      <c r="I178" s="286"/>
      <c r="J178" s="262"/>
    </row>
    <row r="179" spans="2:10" s="5" customFormat="1" ht="24">
      <c r="B179" s="27" t="s">
        <v>464</v>
      </c>
      <c r="C179" s="108" t="s">
        <v>181</v>
      </c>
      <c r="D179" s="66" t="s">
        <v>91</v>
      </c>
      <c r="E179" s="66" t="s">
        <v>5</v>
      </c>
      <c r="F179" s="101">
        <v>27</v>
      </c>
      <c r="G179" s="120"/>
      <c r="H179" s="54"/>
      <c r="I179" s="286"/>
      <c r="J179" s="262"/>
    </row>
    <row r="180" spans="2:10" s="6" customFormat="1" ht="15">
      <c r="B180" s="79" t="s">
        <v>465</v>
      </c>
      <c r="C180" s="122" t="s">
        <v>58</v>
      </c>
      <c r="D180" s="124"/>
      <c r="E180" s="123"/>
      <c r="F180" s="290"/>
      <c r="G180" s="80"/>
      <c r="H180" s="80"/>
      <c r="I180" s="208"/>
      <c r="J180" s="291"/>
    </row>
    <row r="181" spans="2:10" s="5" customFormat="1" ht="24">
      <c r="B181" s="34" t="s">
        <v>466</v>
      </c>
      <c r="C181" s="28" t="s">
        <v>213</v>
      </c>
      <c r="D181" s="11" t="s">
        <v>91</v>
      </c>
      <c r="E181" s="11" t="s">
        <v>5</v>
      </c>
      <c r="F181" s="48">
        <f>F162</f>
        <v>22</v>
      </c>
      <c r="G181" s="270"/>
      <c r="H181" s="54"/>
      <c r="I181" s="286"/>
      <c r="J181" s="262"/>
    </row>
    <row r="182" spans="2:10" s="5" customFormat="1" ht="15">
      <c r="B182" s="79" t="s">
        <v>467</v>
      </c>
      <c r="C182" s="122" t="s">
        <v>205</v>
      </c>
      <c r="D182" s="124"/>
      <c r="E182" s="123"/>
      <c r="F182" s="290"/>
      <c r="G182" s="80"/>
      <c r="H182" s="80"/>
      <c r="I182" s="208"/>
      <c r="J182" s="291"/>
    </row>
    <row r="183" spans="2:10" s="5" customFormat="1" ht="24">
      <c r="B183" s="34" t="s">
        <v>468</v>
      </c>
      <c r="C183" s="105" t="s">
        <v>89</v>
      </c>
      <c r="D183" s="106" t="s">
        <v>88</v>
      </c>
      <c r="E183" s="11" t="s">
        <v>5</v>
      </c>
      <c r="F183" s="48">
        <f>2</f>
        <v>2</v>
      </c>
      <c r="G183" s="120"/>
      <c r="H183" s="54"/>
      <c r="I183" s="286"/>
      <c r="J183" s="262"/>
    </row>
    <row r="184" spans="2:10" s="5" customFormat="1" ht="24">
      <c r="B184" s="34" t="s">
        <v>469</v>
      </c>
      <c r="C184" s="105" t="s">
        <v>79</v>
      </c>
      <c r="D184" s="106" t="s">
        <v>88</v>
      </c>
      <c r="E184" s="11" t="s">
        <v>6</v>
      </c>
      <c r="F184" s="101">
        <f>3.15*2</f>
        <v>6.3</v>
      </c>
      <c r="G184" s="120"/>
      <c r="H184" s="54"/>
      <c r="I184" s="286"/>
      <c r="J184" s="262"/>
    </row>
    <row r="185" spans="2:10" s="5" customFormat="1">
      <c r="B185" s="34" t="s">
        <v>470</v>
      </c>
      <c r="C185" s="67" t="s">
        <v>119</v>
      </c>
      <c r="D185" s="106" t="s">
        <v>88</v>
      </c>
      <c r="E185" s="66"/>
      <c r="F185" s="48">
        <v>0</v>
      </c>
      <c r="G185" s="120"/>
      <c r="H185" s="54"/>
      <c r="I185" s="286"/>
      <c r="J185" s="262"/>
    </row>
    <row r="186" spans="2:10" s="5" customFormat="1" ht="60">
      <c r="B186" s="34" t="s">
        <v>471</v>
      </c>
      <c r="C186" s="67" t="s">
        <v>114</v>
      </c>
      <c r="D186" s="106" t="s">
        <v>88</v>
      </c>
      <c r="E186" s="11"/>
      <c r="F186" s="48">
        <v>0</v>
      </c>
      <c r="G186" s="120"/>
      <c r="H186" s="54"/>
      <c r="I186" s="286"/>
      <c r="J186" s="262"/>
    </row>
    <row r="187" spans="2:10" s="5" customFormat="1">
      <c r="B187" s="34" t="s">
        <v>472</v>
      </c>
      <c r="C187" s="68" t="s">
        <v>187</v>
      </c>
      <c r="D187" s="106" t="s">
        <v>88</v>
      </c>
      <c r="E187" s="11"/>
      <c r="F187" s="48">
        <v>0</v>
      </c>
      <c r="G187" s="120"/>
      <c r="H187" s="54"/>
      <c r="I187" s="286"/>
      <c r="J187" s="262"/>
    </row>
    <row r="188" spans="2:10" s="5" customFormat="1">
      <c r="B188" s="34" t="s">
        <v>473</v>
      </c>
      <c r="C188" s="67" t="s">
        <v>125</v>
      </c>
      <c r="D188" s="106" t="s">
        <v>88</v>
      </c>
      <c r="E188" s="11"/>
      <c r="F188" s="48">
        <v>0</v>
      </c>
      <c r="G188" s="120"/>
      <c r="H188" s="54"/>
      <c r="I188" s="286"/>
      <c r="J188" s="262"/>
    </row>
    <row r="189" spans="2:10" s="5" customFormat="1" ht="24">
      <c r="B189" s="34" t="s">
        <v>474</v>
      </c>
      <c r="C189" s="67" t="s">
        <v>124</v>
      </c>
      <c r="D189" s="106" t="s">
        <v>88</v>
      </c>
      <c r="E189" s="11"/>
      <c r="F189" s="48">
        <v>0</v>
      </c>
      <c r="G189" s="120"/>
      <c r="H189" s="54"/>
      <c r="I189" s="286"/>
      <c r="J189" s="262"/>
    </row>
    <row r="190" spans="2:10" s="5" customFormat="1">
      <c r="B190" s="34" t="s">
        <v>475</v>
      </c>
      <c r="C190" s="67" t="s">
        <v>121</v>
      </c>
      <c r="D190" s="106" t="s">
        <v>88</v>
      </c>
      <c r="E190" s="11"/>
      <c r="F190" s="48">
        <v>0</v>
      </c>
      <c r="G190" s="120"/>
      <c r="H190" s="54"/>
      <c r="I190" s="286"/>
      <c r="J190" s="262"/>
    </row>
    <row r="191" spans="2:10" s="6" customFormat="1" ht="27" customHeight="1">
      <c r="B191" s="34" t="s">
        <v>476</v>
      </c>
      <c r="C191" s="67" t="s">
        <v>122</v>
      </c>
      <c r="D191" s="106" t="s">
        <v>88</v>
      </c>
      <c r="E191" s="11"/>
      <c r="F191" s="48">
        <v>0</v>
      </c>
      <c r="G191" s="120"/>
      <c r="H191" s="54"/>
      <c r="I191" s="286"/>
      <c r="J191" s="262"/>
    </row>
    <row r="192" spans="2:10" s="7" customFormat="1" ht="24">
      <c r="B192" s="34" t="s">
        <v>477</v>
      </c>
      <c r="C192" s="67" t="s">
        <v>123</v>
      </c>
      <c r="D192" s="106" t="s">
        <v>88</v>
      </c>
      <c r="E192" s="11"/>
      <c r="F192" s="48">
        <v>0</v>
      </c>
      <c r="G192" s="120"/>
      <c r="H192" s="54"/>
      <c r="I192" s="286"/>
      <c r="J192" s="262"/>
    </row>
    <row r="193" spans="2:10" s="5" customFormat="1" ht="15">
      <c r="B193" s="79" t="s">
        <v>478</v>
      </c>
      <c r="C193" s="122" t="s">
        <v>204</v>
      </c>
      <c r="D193" s="124"/>
      <c r="E193" s="123"/>
      <c r="F193" s="290"/>
      <c r="G193" s="80"/>
      <c r="H193" s="80"/>
      <c r="I193" s="208"/>
      <c r="J193" s="291"/>
    </row>
    <row r="194" spans="2:10" s="6" customFormat="1" ht="24">
      <c r="B194" s="34" t="s">
        <v>479</v>
      </c>
      <c r="C194" s="105" t="s">
        <v>99</v>
      </c>
      <c r="D194" s="106" t="s">
        <v>91</v>
      </c>
      <c r="E194" s="66"/>
      <c r="F194" s="48">
        <v>0</v>
      </c>
      <c r="G194" s="120"/>
      <c r="H194" s="54"/>
      <c r="I194" s="286"/>
      <c r="J194" s="262"/>
    </row>
    <row r="195" spans="2:10" s="7" customFormat="1" ht="24">
      <c r="B195" s="34" t="s">
        <v>480</v>
      </c>
      <c r="C195" s="105" t="s">
        <v>212</v>
      </c>
      <c r="D195" s="106" t="s">
        <v>88</v>
      </c>
      <c r="E195" s="11"/>
      <c r="F195" s="48">
        <v>0</v>
      </c>
      <c r="G195" s="120"/>
      <c r="H195" s="54"/>
      <c r="I195" s="286"/>
      <c r="J195" s="262"/>
    </row>
    <row r="196" spans="2:10" s="7" customFormat="1" ht="15">
      <c r="B196" s="79" t="s">
        <v>481</v>
      </c>
      <c r="C196" s="122" t="s">
        <v>200</v>
      </c>
      <c r="D196" s="124"/>
      <c r="E196" s="123"/>
      <c r="F196" s="290"/>
      <c r="G196" s="80"/>
      <c r="H196" s="80"/>
      <c r="I196" s="208"/>
      <c r="J196" s="291"/>
    </row>
    <row r="197" spans="2:10" s="7" customFormat="1" ht="24">
      <c r="B197" s="34" t="s">
        <v>482</v>
      </c>
      <c r="C197" s="105" t="s">
        <v>126</v>
      </c>
      <c r="D197" s="106" t="s">
        <v>88</v>
      </c>
      <c r="E197" s="66"/>
      <c r="F197" s="48">
        <v>0</v>
      </c>
      <c r="G197" s="120"/>
      <c r="H197" s="54"/>
      <c r="I197" s="286"/>
      <c r="J197" s="262"/>
    </row>
    <row r="198" spans="2:10" s="7" customFormat="1" ht="24">
      <c r="B198" s="34" t="s">
        <v>483</v>
      </c>
      <c r="C198" s="105" t="s">
        <v>211</v>
      </c>
      <c r="D198" s="106" t="s">
        <v>88</v>
      </c>
      <c r="E198" s="66"/>
      <c r="F198" s="48">
        <v>0</v>
      </c>
      <c r="G198" s="120"/>
      <c r="H198" s="54"/>
      <c r="I198" s="286"/>
      <c r="J198" s="262"/>
    </row>
    <row r="199" spans="2:10" s="7" customFormat="1" ht="15">
      <c r="B199" s="79" t="s">
        <v>484</v>
      </c>
      <c r="C199" s="122" t="s">
        <v>85</v>
      </c>
      <c r="D199" s="124"/>
      <c r="E199" s="123"/>
      <c r="F199" s="290"/>
      <c r="G199" s="80"/>
      <c r="H199" s="80"/>
      <c r="I199" s="208"/>
      <c r="J199" s="291"/>
    </row>
    <row r="200" spans="2:10" s="6" customFormat="1" ht="24">
      <c r="B200" s="34" t="s">
        <v>485</v>
      </c>
      <c r="C200" s="105" t="s">
        <v>210</v>
      </c>
      <c r="D200" s="106" t="s">
        <v>88</v>
      </c>
      <c r="E200" s="66"/>
      <c r="F200" s="48">
        <v>0</v>
      </c>
      <c r="G200" s="120"/>
      <c r="H200" s="54"/>
      <c r="I200" s="286"/>
      <c r="J200" s="262"/>
    </row>
    <row r="201" spans="2:10" s="6" customFormat="1" ht="24">
      <c r="B201" s="151" t="s">
        <v>486</v>
      </c>
      <c r="C201" s="400" t="s">
        <v>132</v>
      </c>
      <c r="D201" s="275"/>
      <c r="E201" s="275"/>
      <c r="F201" s="275"/>
      <c r="G201" s="167"/>
      <c r="H201" s="167"/>
      <c r="I201" s="209"/>
      <c r="J201" s="293"/>
    </row>
    <row r="202" spans="2:10" s="5" customFormat="1" ht="15">
      <c r="B202" s="79" t="s">
        <v>487</v>
      </c>
      <c r="C202" s="122" t="s">
        <v>208</v>
      </c>
      <c r="D202" s="124"/>
      <c r="E202" s="123"/>
      <c r="F202" s="290"/>
      <c r="G202" s="80"/>
      <c r="H202" s="80"/>
      <c r="I202" s="208"/>
      <c r="J202" s="291"/>
    </row>
    <row r="203" spans="2:10" s="5" customFormat="1" ht="24">
      <c r="B203" s="34" t="s">
        <v>488</v>
      </c>
      <c r="C203" s="28" t="s">
        <v>86</v>
      </c>
      <c r="D203" s="11" t="s">
        <v>91</v>
      </c>
      <c r="E203" s="11"/>
      <c r="F203" s="48">
        <v>0</v>
      </c>
      <c r="G203" s="120"/>
      <c r="H203" s="54"/>
      <c r="I203" s="286"/>
      <c r="J203" s="262"/>
    </row>
    <row r="204" spans="2:10" s="5" customFormat="1" ht="24">
      <c r="B204" s="34" t="s">
        <v>489</v>
      </c>
      <c r="C204" s="28" t="s">
        <v>209</v>
      </c>
      <c r="D204" s="11" t="s">
        <v>91</v>
      </c>
      <c r="E204" s="11" t="s">
        <v>5</v>
      </c>
      <c r="F204" s="101">
        <f>2.83*2.42</f>
        <v>6.8486000000000002</v>
      </c>
      <c r="G204" s="120"/>
      <c r="H204" s="54"/>
      <c r="I204" s="286"/>
      <c r="J204" s="262"/>
    </row>
    <row r="205" spans="2:10" s="5" customFormat="1" ht="15">
      <c r="B205" s="413" t="s">
        <v>490</v>
      </c>
      <c r="C205" s="168" t="s">
        <v>56</v>
      </c>
      <c r="D205" s="124"/>
      <c r="E205" s="123"/>
      <c r="F205" s="290"/>
      <c r="G205" s="80"/>
      <c r="H205" s="80"/>
      <c r="I205" s="208"/>
      <c r="J205" s="291"/>
    </row>
    <row r="206" spans="2:10" s="5" customFormat="1" ht="24">
      <c r="B206" s="34" t="s">
        <v>491</v>
      </c>
      <c r="C206" s="105" t="s">
        <v>96</v>
      </c>
      <c r="D206" s="106" t="s">
        <v>91</v>
      </c>
      <c r="E206" s="11"/>
      <c r="F206" s="48">
        <v>0</v>
      </c>
      <c r="G206" s="120"/>
      <c r="H206" s="54"/>
      <c r="I206" s="286"/>
      <c r="J206" s="262"/>
    </row>
    <row r="207" spans="2:10" s="6" customFormat="1" ht="24">
      <c r="B207" s="34" t="s">
        <v>492</v>
      </c>
      <c r="C207" s="105" t="s">
        <v>97</v>
      </c>
      <c r="D207" s="106" t="s">
        <v>91</v>
      </c>
      <c r="E207" s="11"/>
      <c r="F207" s="48">
        <v>0</v>
      </c>
      <c r="G207" s="120"/>
      <c r="H207" s="54"/>
      <c r="I207" s="286"/>
      <c r="J207" s="262"/>
    </row>
    <row r="208" spans="2:10" s="5" customFormat="1" ht="24">
      <c r="B208" s="34" t="s">
        <v>493</v>
      </c>
      <c r="C208" s="110" t="s">
        <v>207</v>
      </c>
      <c r="D208" s="216" t="s">
        <v>91</v>
      </c>
      <c r="E208" s="66"/>
      <c r="F208" s="48">
        <v>0</v>
      </c>
      <c r="G208" s="120"/>
      <c r="H208" s="54"/>
      <c r="I208" s="286"/>
      <c r="J208" s="262"/>
    </row>
    <row r="209" spans="2:10" s="6" customFormat="1" ht="15">
      <c r="B209" s="79" t="s">
        <v>494</v>
      </c>
      <c r="C209" s="122" t="s">
        <v>57</v>
      </c>
      <c r="D209" s="124"/>
      <c r="E209" s="123"/>
      <c r="F209" s="290"/>
      <c r="G209" s="80"/>
      <c r="H209" s="80"/>
      <c r="I209" s="208"/>
      <c r="J209" s="291"/>
    </row>
    <row r="210" spans="2:10" s="5" customFormat="1" ht="24">
      <c r="B210" s="34" t="s">
        <v>495</v>
      </c>
      <c r="C210" s="105" t="s">
        <v>98</v>
      </c>
      <c r="D210" s="106" t="s">
        <v>91</v>
      </c>
      <c r="E210" s="11" t="s">
        <v>5</v>
      </c>
      <c r="F210" s="101">
        <f>F204</f>
        <v>6.8486000000000002</v>
      </c>
      <c r="G210" s="120"/>
      <c r="H210" s="54"/>
      <c r="I210" s="286"/>
      <c r="J210" s="262"/>
    </row>
    <row r="211" spans="2:10" s="6" customFormat="1" ht="15">
      <c r="B211" s="79" t="s">
        <v>496</v>
      </c>
      <c r="C211" s="122" t="s">
        <v>58</v>
      </c>
      <c r="D211" s="124"/>
      <c r="E211" s="123"/>
      <c r="F211" s="290"/>
      <c r="G211" s="80"/>
      <c r="H211" s="80"/>
      <c r="I211" s="208"/>
      <c r="J211" s="291"/>
    </row>
    <row r="212" spans="2:10" s="5" customFormat="1" ht="24">
      <c r="B212" s="34" t="s">
        <v>497</v>
      </c>
      <c r="C212" s="28" t="s">
        <v>206</v>
      </c>
      <c r="D212" s="11" t="s">
        <v>91</v>
      </c>
      <c r="E212" s="11"/>
      <c r="F212" s="48">
        <v>0</v>
      </c>
      <c r="G212" s="120"/>
      <c r="H212" s="54"/>
      <c r="I212" s="286"/>
      <c r="J212" s="262"/>
    </row>
    <row r="213" spans="2:10" s="5" customFormat="1" ht="15">
      <c r="B213" s="79" t="s">
        <v>498</v>
      </c>
      <c r="C213" s="122" t="s">
        <v>205</v>
      </c>
      <c r="D213" s="124"/>
      <c r="E213" s="123"/>
      <c r="F213" s="290"/>
      <c r="G213" s="80"/>
      <c r="H213" s="80"/>
      <c r="I213" s="208"/>
      <c r="J213" s="291"/>
    </row>
    <row r="214" spans="2:10" s="6" customFormat="1" ht="96">
      <c r="B214" s="34" t="s">
        <v>499</v>
      </c>
      <c r="C214" s="105" t="s">
        <v>114</v>
      </c>
      <c r="D214" s="106" t="s">
        <v>88</v>
      </c>
      <c r="E214" s="11" t="s">
        <v>92</v>
      </c>
      <c r="F214" s="101">
        <v>2</v>
      </c>
      <c r="G214" s="120"/>
      <c r="H214" s="54"/>
      <c r="I214" s="286"/>
      <c r="J214" s="262"/>
    </row>
    <row r="215" spans="2:10" s="7" customFormat="1" ht="96">
      <c r="B215" s="34" t="s">
        <v>500</v>
      </c>
      <c r="C215" s="105" t="s">
        <v>113</v>
      </c>
      <c r="D215" s="106" t="s">
        <v>88</v>
      </c>
      <c r="E215" s="11" t="s">
        <v>92</v>
      </c>
      <c r="F215" s="101">
        <v>1</v>
      </c>
      <c r="G215" s="120"/>
      <c r="H215" s="54"/>
      <c r="I215" s="286"/>
      <c r="J215" s="262"/>
    </row>
    <row r="216" spans="2:10" s="7" customFormat="1" ht="24">
      <c r="B216" s="34" t="s">
        <v>501</v>
      </c>
      <c r="C216" s="105" t="s">
        <v>89</v>
      </c>
      <c r="D216" s="106" t="s">
        <v>88</v>
      </c>
      <c r="E216" s="11"/>
      <c r="F216" s="48">
        <v>0</v>
      </c>
      <c r="G216" s="120"/>
      <c r="H216" s="54"/>
      <c r="I216" s="286"/>
      <c r="J216" s="262"/>
    </row>
    <row r="217" spans="2:10" s="7" customFormat="1" ht="45">
      <c r="B217" s="34" t="s">
        <v>502</v>
      </c>
      <c r="C217" s="68" t="s">
        <v>120</v>
      </c>
      <c r="D217" s="106" t="s">
        <v>88</v>
      </c>
      <c r="E217" s="11"/>
      <c r="F217" s="48">
        <v>0</v>
      </c>
      <c r="G217" s="120"/>
      <c r="H217" s="54"/>
      <c r="I217" s="286"/>
      <c r="J217" s="262"/>
    </row>
    <row r="218" spans="2:10" s="5" customFormat="1" ht="15">
      <c r="B218" s="79" t="s">
        <v>503</v>
      </c>
      <c r="C218" s="122" t="s">
        <v>204</v>
      </c>
      <c r="D218" s="124"/>
      <c r="E218" s="123"/>
      <c r="F218" s="290"/>
      <c r="G218" s="80"/>
      <c r="H218" s="80"/>
      <c r="I218" s="208"/>
      <c r="J218" s="291"/>
    </row>
    <row r="219" spans="2:10" s="6" customFormat="1" ht="24">
      <c r="B219" s="34" t="s">
        <v>504</v>
      </c>
      <c r="C219" s="105" t="s">
        <v>99</v>
      </c>
      <c r="D219" s="106" t="s">
        <v>91</v>
      </c>
      <c r="E219" s="66"/>
      <c r="F219" s="48">
        <v>0</v>
      </c>
      <c r="G219" s="120"/>
      <c r="H219" s="54"/>
      <c r="I219" s="286"/>
      <c r="J219" s="262"/>
    </row>
    <row r="220" spans="2:10" s="7" customFormat="1" ht="15">
      <c r="B220" s="79" t="s">
        <v>505</v>
      </c>
      <c r="C220" s="122" t="s">
        <v>201</v>
      </c>
      <c r="D220" s="124"/>
      <c r="E220" s="123"/>
      <c r="F220" s="290"/>
      <c r="G220" s="80"/>
      <c r="H220" s="80"/>
      <c r="I220" s="208"/>
      <c r="J220" s="291"/>
    </row>
    <row r="221" spans="2:10" s="7" customFormat="1" ht="24">
      <c r="B221" s="34" t="s">
        <v>506</v>
      </c>
      <c r="C221" s="105" t="s">
        <v>202</v>
      </c>
      <c r="D221" s="106" t="s">
        <v>88</v>
      </c>
      <c r="E221" s="66" t="s">
        <v>92</v>
      </c>
      <c r="F221" s="101">
        <v>3</v>
      </c>
      <c r="G221" s="120"/>
      <c r="H221" s="54"/>
      <c r="I221" s="286"/>
      <c r="J221" s="262"/>
    </row>
    <row r="222" spans="2:10" s="7" customFormat="1" ht="24">
      <c r="B222" s="34" t="s">
        <v>507</v>
      </c>
      <c r="C222" s="105" t="s">
        <v>203</v>
      </c>
      <c r="D222" s="106" t="s">
        <v>88</v>
      </c>
      <c r="E222" s="66" t="s">
        <v>92</v>
      </c>
      <c r="F222" s="101">
        <v>2</v>
      </c>
      <c r="G222" s="120"/>
      <c r="H222" s="54"/>
      <c r="I222" s="286"/>
      <c r="J222" s="262"/>
    </row>
    <row r="223" spans="2:10" s="7" customFormat="1" ht="15">
      <c r="B223" s="79" t="s">
        <v>508</v>
      </c>
      <c r="C223" s="122" t="s">
        <v>200</v>
      </c>
      <c r="D223" s="124"/>
      <c r="E223" s="123"/>
      <c r="F223" s="290"/>
      <c r="G223" s="80"/>
      <c r="H223" s="80"/>
      <c r="I223" s="208"/>
      <c r="J223" s="291"/>
    </row>
    <row r="224" spans="2:10" s="7" customFormat="1" ht="24">
      <c r="B224" s="34" t="s">
        <v>509</v>
      </c>
      <c r="C224" s="105" t="s">
        <v>126</v>
      </c>
      <c r="D224" s="106" t="s">
        <v>88</v>
      </c>
      <c r="E224" s="66"/>
      <c r="F224" s="48">
        <v>0</v>
      </c>
      <c r="G224" s="120"/>
      <c r="H224" s="54"/>
      <c r="I224" s="286"/>
      <c r="J224" s="262"/>
    </row>
    <row r="225" spans="2:10" s="7" customFormat="1" ht="15">
      <c r="B225" s="79" t="s">
        <v>510</v>
      </c>
      <c r="C225" s="122" t="s">
        <v>85</v>
      </c>
      <c r="D225" s="124"/>
      <c r="E225" s="123"/>
      <c r="F225" s="290"/>
      <c r="G225" s="80"/>
      <c r="H225" s="80"/>
      <c r="I225" s="208"/>
      <c r="J225" s="291"/>
    </row>
    <row r="226" spans="2:10" s="6" customFormat="1" ht="24">
      <c r="B226" s="34" t="s">
        <v>511</v>
      </c>
      <c r="C226" s="105" t="s">
        <v>199</v>
      </c>
      <c r="D226" s="106" t="s">
        <v>88</v>
      </c>
      <c r="E226" s="66" t="s">
        <v>92</v>
      </c>
      <c r="F226" s="101">
        <v>4</v>
      </c>
      <c r="G226" s="120"/>
      <c r="H226" s="54"/>
      <c r="I226" s="286"/>
      <c r="J226" s="262"/>
    </row>
    <row r="227" spans="2:10" s="416" customFormat="1" ht="24">
      <c r="B227" s="79" t="s">
        <v>512</v>
      </c>
      <c r="C227" s="168" t="s">
        <v>195</v>
      </c>
      <c r="D227" s="415"/>
      <c r="E227" s="415"/>
      <c r="F227" s="415"/>
      <c r="G227" s="80"/>
      <c r="H227" s="80"/>
      <c r="I227" s="208"/>
      <c r="J227" s="291"/>
    </row>
    <row r="228" spans="2:10" s="5" customFormat="1" ht="24">
      <c r="B228" s="223" t="s">
        <v>513</v>
      </c>
      <c r="C228" s="224" t="s">
        <v>153</v>
      </c>
      <c r="D228" s="216" t="s">
        <v>91</v>
      </c>
      <c r="E228" s="281" t="s">
        <v>6</v>
      </c>
      <c r="F228" s="280">
        <v>20</v>
      </c>
      <c r="G228" s="120"/>
      <c r="H228" s="54"/>
      <c r="I228" s="294"/>
      <c r="J228" s="262"/>
    </row>
    <row r="229" spans="2:10" s="225" customFormat="1" ht="27" customHeight="1">
      <c r="B229" s="223" t="s">
        <v>514</v>
      </c>
      <c r="C229" s="215" t="s">
        <v>154</v>
      </c>
      <c r="D229" s="216" t="s">
        <v>105</v>
      </c>
      <c r="E229" s="281" t="s">
        <v>6</v>
      </c>
      <c r="F229" s="280">
        <v>10</v>
      </c>
      <c r="G229" s="120"/>
      <c r="H229" s="54"/>
      <c r="I229" s="294"/>
      <c r="J229" s="262"/>
    </row>
    <row r="230" spans="2:10" s="5" customFormat="1" ht="27" customHeight="1">
      <c r="B230" s="223" t="s">
        <v>515</v>
      </c>
      <c r="C230" s="224" t="s">
        <v>93</v>
      </c>
      <c r="D230" s="216" t="s">
        <v>91</v>
      </c>
      <c r="E230" s="66" t="s">
        <v>92</v>
      </c>
      <c r="F230" s="101">
        <v>4</v>
      </c>
      <c r="G230" s="120"/>
      <c r="H230" s="54"/>
      <c r="I230" s="294"/>
      <c r="J230" s="262"/>
    </row>
    <row r="231" spans="2:10" s="5" customFormat="1" ht="24">
      <c r="B231" s="223" t="s">
        <v>516</v>
      </c>
      <c r="C231" s="224" t="s">
        <v>94</v>
      </c>
      <c r="D231" s="216" t="s">
        <v>91</v>
      </c>
      <c r="E231" s="66" t="s">
        <v>92</v>
      </c>
      <c r="F231" s="48">
        <v>0</v>
      </c>
      <c r="G231" s="120"/>
      <c r="H231" s="54"/>
      <c r="I231" s="286"/>
      <c r="J231" s="262"/>
    </row>
    <row r="232" spans="2:10" s="5" customFormat="1" ht="27" customHeight="1">
      <c r="B232" s="223" t="s">
        <v>517</v>
      </c>
      <c r="C232" s="224" t="s">
        <v>196</v>
      </c>
      <c r="D232" s="216" t="s">
        <v>91</v>
      </c>
      <c r="E232" s="281" t="s">
        <v>6</v>
      </c>
      <c r="F232" s="101">
        <v>2</v>
      </c>
      <c r="G232" s="120"/>
      <c r="H232" s="54"/>
      <c r="I232" s="294"/>
      <c r="J232" s="262"/>
    </row>
    <row r="233" spans="2:10" s="5" customFormat="1" ht="27" customHeight="1">
      <c r="B233" s="223" t="s">
        <v>518</v>
      </c>
      <c r="C233" s="224" t="s">
        <v>48</v>
      </c>
      <c r="D233" s="216" t="s">
        <v>91</v>
      </c>
      <c r="E233" s="66" t="s">
        <v>92</v>
      </c>
      <c r="F233" s="101">
        <v>1</v>
      </c>
      <c r="G233" s="120"/>
      <c r="H233" s="54"/>
      <c r="I233" s="294"/>
      <c r="J233" s="262"/>
    </row>
    <row r="234" spans="2:10" s="5" customFormat="1" ht="27" customHeight="1">
      <c r="B234" s="223" t="s">
        <v>519</v>
      </c>
      <c r="C234" s="224" t="s">
        <v>51</v>
      </c>
      <c r="D234" s="216" t="s">
        <v>91</v>
      </c>
      <c r="E234" s="66" t="s">
        <v>92</v>
      </c>
      <c r="F234" s="48">
        <v>0</v>
      </c>
      <c r="G234" s="120"/>
      <c r="H234" s="54"/>
      <c r="I234" s="294"/>
      <c r="J234" s="262"/>
    </row>
    <row r="235" spans="2:10" s="5" customFormat="1" ht="27" customHeight="1">
      <c r="B235" s="223" t="s">
        <v>520</v>
      </c>
      <c r="C235" s="224" t="s">
        <v>155</v>
      </c>
      <c r="D235" s="216" t="s">
        <v>91</v>
      </c>
      <c r="E235" s="66" t="s">
        <v>92</v>
      </c>
      <c r="F235" s="101">
        <v>8</v>
      </c>
      <c r="G235" s="120"/>
      <c r="H235" s="54"/>
      <c r="I235" s="269"/>
      <c r="J235" s="262"/>
    </row>
    <row r="236" spans="2:10" s="5" customFormat="1" ht="27" customHeight="1">
      <c r="B236" s="223" t="s">
        <v>521</v>
      </c>
      <c r="C236" s="224" t="s">
        <v>197</v>
      </c>
      <c r="D236" s="216" t="s">
        <v>91</v>
      </c>
      <c r="E236" s="66" t="s">
        <v>92</v>
      </c>
      <c r="F236" s="48">
        <v>0</v>
      </c>
      <c r="G236" s="120"/>
      <c r="H236" s="54"/>
      <c r="I236" s="269"/>
      <c r="J236" s="262"/>
    </row>
    <row r="237" spans="2:10" s="5" customFormat="1" ht="27" customHeight="1">
      <c r="B237" s="223" t="s">
        <v>522</v>
      </c>
      <c r="C237" s="224" t="s">
        <v>140</v>
      </c>
      <c r="D237" s="216" t="s">
        <v>91</v>
      </c>
      <c r="E237" s="66" t="s">
        <v>92</v>
      </c>
      <c r="F237" s="101">
        <v>0</v>
      </c>
      <c r="G237" s="120"/>
      <c r="H237" s="54"/>
      <c r="I237" s="269"/>
      <c r="J237" s="262"/>
    </row>
    <row r="238" spans="2:10" s="5" customFormat="1" ht="27" customHeight="1">
      <c r="B238" s="223" t="s">
        <v>523</v>
      </c>
      <c r="C238" s="224" t="s">
        <v>198</v>
      </c>
      <c r="D238" s="216" t="s">
        <v>91</v>
      </c>
      <c r="E238" s="66" t="s">
        <v>92</v>
      </c>
      <c r="F238" s="48">
        <v>0</v>
      </c>
      <c r="G238" s="120"/>
      <c r="H238" s="54"/>
      <c r="I238" s="294"/>
      <c r="J238" s="262"/>
    </row>
    <row r="239" spans="2:10" s="5" customFormat="1" ht="27" customHeight="1">
      <c r="B239" s="223" t="s">
        <v>524</v>
      </c>
      <c r="C239" s="224" t="s">
        <v>156</v>
      </c>
      <c r="D239" s="216" t="s">
        <v>91</v>
      </c>
      <c r="E239" s="66" t="s">
        <v>92</v>
      </c>
      <c r="F239" s="48">
        <v>0</v>
      </c>
      <c r="G239" s="120"/>
      <c r="H239" s="54"/>
      <c r="I239" s="294"/>
      <c r="J239" s="262"/>
    </row>
    <row r="240" spans="2:10" s="416" customFormat="1" ht="24">
      <c r="B240" s="79" t="s">
        <v>525</v>
      </c>
      <c r="C240" s="168" t="s">
        <v>52</v>
      </c>
      <c r="D240" s="415"/>
      <c r="E240" s="415"/>
      <c r="F240" s="415"/>
      <c r="G240" s="80"/>
      <c r="H240" s="80"/>
      <c r="I240" s="208"/>
      <c r="J240" s="291"/>
    </row>
    <row r="241" spans="2:10" s="5" customFormat="1" ht="24">
      <c r="B241" s="27" t="s">
        <v>526</v>
      </c>
      <c r="C241" s="110" t="s">
        <v>192</v>
      </c>
      <c r="D241" s="216" t="s">
        <v>91</v>
      </c>
      <c r="E241" s="295"/>
      <c r="F241" s="48">
        <v>0</v>
      </c>
      <c r="G241" s="120"/>
      <c r="H241" s="54"/>
      <c r="I241" s="286"/>
      <c r="J241" s="262"/>
    </row>
    <row r="242" spans="2:10" s="6" customFormat="1" ht="24">
      <c r="B242" s="27" t="s">
        <v>527</v>
      </c>
      <c r="C242" s="110" t="s">
        <v>193</v>
      </c>
      <c r="D242" s="216" t="s">
        <v>91</v>
      </c>
      <c r="E242" s="287"/>
      <c r="F242" s="48">
        <v>0</v>
      </c>
      <c r="G242" s="120"/>
      <c r="H242" s="54"/>
      <c r="I242" s="286"/>
      <c r="J242" s="262"/>
    </row>
    <row r="243" spans="2:10" s="5" customFormat="1" ht="27" customHeight="1">
      <c r="B243" s="27" t="s">
        <v>528</v>
      </c>
      <c r="C243" s="110" t="s">
        <v>194</v>
      </c>
      <c r="D243" s="216" t="s">
        <v>91</v>
      </c>
      <c r="E243" s="287"/>
      <c r="F243" s="48">
        <v>0</v>
      </c>
      <c r="G243" s="120"/>
      <c r="H243" s="54"/>
      <c r="I243" s="286"/>
      <c r="J243" s="262"/>
    </row>
    <row r="244" spans="2:10" s="416" customFormat="1" ht="24">
      <c r="B244" s="79" t="s">
        <v>529</v>
      </c>
      <c r="C244" s="168" t="s">
        <v>53</v>
      </c>
      <c r="D244" s="415"/>
      <c r="E244" s="415"/>
      <c r="F244" s="415"/>
      <c r="G244" s="80"/>
      <c r="H244" s="80"/>
      <c r="I244" s="208"/>
      <c r="J244" s="291"/>
    </row>
    <row r="245" spans="2:10" s="5" customFormat="1" ht="24">
      <c r="B245" s="27" t="s">
        <v>530</v>
      </c>
      <c r="C245" s="110" t="s">
        <v>189</v>
      </c>
      <c r="D245" s="216" t="s">
        <v>91</v>
      </c>
      <c r="E245" s="66" t="s">
        <v>92</v>
      </c>
      <c r="F245" s="101">
        <v>2</v>
      </c>
      <c r="G245" s="120"/>
      <c r="H245" s="54"/>
      <c r="I245" s="286"/>
      <c r="J245" s="262"/>
    </row>
    <row r="246" spans="2:10" s="6" customFormat="1" ht="24">
      <c r="B246" s="27" t="s">
        <v>531</v>
      </c>
      <c r="C246" s="110" t="s">
        <v>190</v>
      </c>
      <c r="D246" s="216" t="s">
        <v>91</v>
      </c>
      <c r="E246" s="66" t="s">
        <v>92</v>
      </c>
      <c r="F246" s="101">
        <v>1</v>
      </c>
      <c r="G246" s="120"/>
      <c r="H246" s="54"/>
      <c r="I246" s="286"/>
      <c r="J246" s="262"/>
    </row>
    <row r="247" spans="2:10" s="5" customFormat="1" ht="24">
      <c r="B247" s="27" t="s">
        <v>532</v>
      </c>
      <c r="C247" s="110" t="s">
        <v>191</v>
      </c>
      <c r="D247" s="216" t="s">
        <v>91</v>
      </c>
      <c r="E247" s="216" t="s">
        <v>4</v>
      </c>
      <c r="F247" s="101">
        <v>1</v>
      </c>
      <c r="G247" s="120"/>
      <c r="H247" s="54"/>
      <c r="I247" s="286"/>
      <c r="J247" s="262"/>
    </row>
    <row r="248" spans="2:10" s="416" customFormat="1" ht="24">
      <c r="B248" s="79" t="s">
        <v>533</v>
      </c>
      <c r="C248" s="168" t="s">
        <v>54</v>
      </c>
      <c r="D248" s="415"/>
      <c r="E248" s="415"/>
      <c r="F248" s="415"/>
      <c r="G248" s="80"/>
      <c r="H248" s="80"/>
      <c r="I248" s="208"/>
      <c r="J248" s="291"/>
    </row>
    <row r="249" spans="2:10" s="7" customFormat="1" ht="24">
      <c r="B249" s="40" t="s">
        <v>534</v>
      </c>
      <c r="C249" s="92" t="s">
        <v>127</v>
      </c>
      <c r="D249" s="216" t="s">
        <v>91</v>
      </c>
      <c r="E249" s="66"/>
      <c r="F249" s="48">
        <v>0</v>
      </c>
      <c r="G249" s="120"/>
      <c r="H249" s="54"/>
      <c r="I249" s="286"/>
      <c r="J249" s="262"/>
    </row>
    <row r="250" spans="2:10" s="7" customFormat="1" ht="24">
      <c r="B250" s="40" t="s">
        <v>535</v>
      </c>
      <c r="C250" s="69" t="s">
        <v>128</v>
      </c>
      <c r="D250" s="216" t="s">
        <v>91</v>
      </c>
      <c r="E250" s="66"/>
      <c r="F250" s="48">
        <v>0</v>
      </c>
      <c r="G250" s="120"/>
      <c r="H250" s="54"/>
      <c r="I250" s="286"/>
      <c r="J250" s="262"/>
    </row>
    <row r="251" spans="2:10" s="7" customFormat="1" ht="24">
      <c r="B251" s="138" t="s">
        <v>536</v>
      </c>
      <c r="C251" s="100" t="s">
        <v>44</v>
      </c>
      <c r="D251" s="255"/>
      <c r="E251" s="282"/>
      <c r="F251" s="283"/>
      <c r="G251" s="284"/>
      <c r="H251" s="284"/>
      <c r="I251" s="259"/>
      <c r="J251" s="260"/>
    </row>
    <row r="252" spans="2:10" s="7" customFormat="1" ht="24">
      <c r="B252" s="34" t="s">
        <v>537</v>
      </c>
      <c r="C252" s="28" t="s">
        <v>76</v>
      </c>
      <c r="D252" s="11" t="s">
        <v>91</v>
      </c>
      <c r="E252" s="216" t="s">
        <v>6</v>
      </c>
      <c r="F252" s="101">
        <v>3.8</v>
      </c>
      <c r="G252" s="120"/>
      <c r="H252" s="54"/>
      <c r="I252" s="286"/>
      <c r="J252" s="262"/>
    </row>
    <row r="253" spans="2:10" s="7" customFormat="1" ht="24">
      <c r="B253" s="34" t="s">
        <v>538</v>
      </c>
      <c r="C253" s="28" t="s">
        <v>185</v>
      </c>
      <c r="D253" s="11" t="s">
        <v>91</v>
      </c>
      <c r="E253" s="216" t="s">
        <v>6</v>
      </c>
      <c r="F253" s="101">
        <f>146+54+10+28</f>
        <v>238</v>
      </c>
      <c r="G253" s="120"/>
      <c r="H253" s="54"/>
      <c r="I253" s="286"/>
      <c r="J253" s="262"/>
    </row>
    <row r="254" spans="2:10" s="7" customFormat="1" ht="24">
      <c r="B254" s="34" t="s">
        <v>539</v>
      </c>
      <c r="C254" s="28" t="s">
        <v>186</v>
      </c>
      <c r="D254" s="11" t="s">
        <v>91</v>
      </c>
      <c r="E254" s="216" t="s">
        <v>6</v>
      </c>
      <c r="F254" s="101">
        <f>140+(143*0.1)</f>
        <v>154.30000000000001</v>
      </c>
      <c r="G254" s="120"/>
      <c r="H254" s="54"/>
      <c r="I254" s="286"/>
      <c r="J254" s="262"/>
    </row>
    <row r="255" spans="2:10" s="5" customFormat="1" ht="24">
      <c r="B255" s="34" t="s">
        <v>540</v>
      </c>
      <c r="C255" s="28" t="s">
        <v>129</v>
      </c>
      <c r="D255" s="11" t="s">
        <v>91</v>
      </c>
      <c r="E255" s="216"/>
      <c r="F255" s="48">
        <v>0</v>
      </c>
      <c r="G255" s="120"/>
      <c r="H255" s="54"/>
      <c r="I255" s="286"/>
      <c r="J255" s="262"/>
    </row>
    <row r="256" spans="2:10" s="5" customFormat="1" ht="24">
      <c r="B256" s="96" t="s">
        <v>541</v>
      </c>
      <c r="C256" s="100" t="s">
        <v>59</v>
      </c>
      <c r="D256" s="255"/>
      <c r="E256" s="282"/>
      <c r="F256" s="283"/>
      <c r="G256" s="284"/>
      <c r="H256" s="284"/>
      <c r="I256" s="259"/>
      <c r="J256" s="260"/>
    </row>
    <row r="257" spans="2:10" s="5" customFormat="1" ht="24">
      <c r="B257" s="27" t="s">
        <v>542</v>
      </c>
      <c r="C257" s="108" t="s">
        <v>179</v>
      </c>
      <c r="D257" s="66" t="s">
        <v>91</v>
      </c>
      <c r="E257" s="66" t="s">
        <v>5</v>
      </c>
      <c r="F257" s="101">
        <f>((22.05+3.75+4.4+0.65+3.5+1.75+1.75+5.5+0.65+4.4+3.6+2.5+2.5+2.15)*3.65)+(2.1*1.5*6)+(((0.5*2*2)+(9*2)+(0.35*4))*4)+(0.9*4*6)</f>
        <v>341.9975</v>
      </c>
      <c r="G257" s="120"/>
      <c r="H257" s="54"/>
      <c r="I257" s="286"/>
      <c r="J257" s="262"/>
    </row>
    <row r="258" spans="2:10" s="5" customFormat="1" ht="24">
      <c r="B258" s="27" t="s">
        <v>543</v>
      </c>
      <c r="C258" s="108" t="s">
        <v>180</v>
      </c>
      <c r="D258" s="66" t="s">
        <v>91</v>
      </c>
      <c r="E258" s="66" t="s">
        <v>5</v>
      </c>
      <c r="F258" s="48">
        <f>((2+2.87+2+2.7)+(8.84+2.71+2.71+3.28+3.28+1.52+1.52+1.54+1.54))*1</f>
        <v>36.510000000000005</v>
      </c>
      <c r="G258" s="120"/>
      <c r="H258" s="54"/>
      <c r="I258" s="286"/>
      <c r="J258" s="262"/>
    </row>
    <row r="259" spans="2:10" s="5" customFormat="1" ht="24">
      <c r="B259" s="27" t="s">
        <v>544</v>
      </c>
      <c r="C259" s="108" t="s">
        <v>181</v>
      </c>
      <c r="D259" s="66" t="s">
        <v>91</v>
      </c>
      <c r="E259" s="66" t="s">
        <v>5</v>
      </c>
      <c r="F259" s="101">
        <v>27</v>
      </c>
      <c r="G259" s="120"/>
      <c r="H259" s="54"/>
      <c r="I259" s="286"/>
      <c r="J259" s="262"/>
    </row>
    <row r="260" spans="2:10" s="5" customFormat="1" ht="24">
      <c r="B260" s="27" t="s">
        <v>545</v>
      </c>
      <c r="C260" s="112" t="s">
        <v>182</v>
      </c>
      <c r="D260" s="66" t="s">
        <v>91</v>
      </c>
      <c r="E260" s="66" t="s">
        <v>5</v>
      </c>
      <c r="F260" s="101">
        <f>0.6*7*14</f>
        <v>58.800000000000004</v>
      </c>
      <c r="G260" s="120"/>
      <c r="H260" s="54"/>
      <c r="I260" s="286"/>
      <c r="J260" s="262"/>
    </row>
    <row r="261" spans="2:10" s="5" customFormat="1" ht="24">
      <c r="B261" s="27" t="s">
        <v>546</v>
      </c>
      <c r="C261" s="108" t="s">
        <v>183</v>
      </c>
      <c r="D261" s="66" t="s">
        <v>91</v>
      </c>
      <c r="E261" s="66" t="s">
        <v>5</v>
      </c>
      <c r="F261" s="101">
        <v>20</v>
      </c>
      <c r="G261" s="120"/>
      <c r="H261" s="54"/>
      <c r="I261" s="286"/>
      <c r="J261" s="262"/>
    </row>
    <row r="262" spans="2:10" ht="24">
      <c r="B262" s="27" t="s">
        <v>547</v>
      </c>
      <c r="C262" s="112" t="s">
        <v>184</v>
      </c>
      <c r="D262" s="66" t="s">
        <v>91</v>
      </c>
      <c r="E262" s="66" t="s">
        <v>5</v>
      </c>
      <c r="F262" s="101">
        <f>(130+130+12)*0.35</f>
        <v>95.199999999999989</v>
      </c>
      <c r="G262" s="120"/>
      <c r="H262" s="54"/>
      <c r="I262" s="286"/>
      <c r="J262" s="262"/>
    </row>
    <row r="263" spans="2:10" ht="24">
      <c r="B263" s="96" t="s">
        <v>548</v>
      </c>
      <c r="C263" s="100" t="s">
        <v>188</v>
      </c>
      <c r="D263" s="255"/>
      <c r="E263" s="282"/>
      <c r="F263" s="283"/>
      <c r="G263" s="284"/>
      <c r="H263" s="284"/>
      <c r="I263" s="259"/>
      <c r="J263" s="260"/>
    </row>
    <row r="264" spans="2:10" ht="24">
      <c r="B264" s="38" t="s">
        <v>549</v>
      </c>
      <c r="C264" s="105" t="s">
        <v>14</v>
      </c>
      <c r="D264" s="106" t="s">
        <v>91</v>
      </c>
      <c r="E264" s="66" t="s">
        <v>92</v>
      </c>
      <c r="F264" s="101">
        <v>2</v>
      </c>
      <c r="G264" s="54"/>
      <c r="H264" s="54"/>
      <c r="I264" s="286"/>
      <c r="J264" s="262"/>
    </row>
    <row r="265" spans="2:10" ht="24">
      <c r="B265" s="38" t="s">
        <v>550</v>
      </c>
      <c r="C265" s="110" t="s">
        <v>100</v>
      </c>
      <c r="D265" s="216" t="s">
        <v>91</v>
      </c>
      <c r="E265" s="66" t="s">
        <v>92</v>
      </c>
      <c r="F265" s="101">
        <v>3</v>
      </c>
      <c r="G265" s="54"/>
      <c r="H265" s="54"/>
      <c r="I265" s="286"/>
      <c r="J265" s="262"/>
    </row>
    <row r="266" spans="2:10" ht="24">
      <c r="B266" s="38" t="s">
        <v>551</v>
      </c>
      <c r="C266" s="110" t="s">
        <v>15</v>
      </c>
      <c r="D266" s="216" t="s">
        <v>91</v>
      </c>
      <c r="E266" s="66" t="s">
        <v>92</v>
      </c>
      <c r="F266" s="101">
        <v>2</v>
      </c>
      <c r="G266" s="54"/>
      <c r="H266" s="54"/>
      <c r="I266" s="286"/>
      <c r="J266" s="262"/>
    </row>
    <row r="267" spans="2:10" ht="24">
      <c r="B267" s="38" t="s">
        <v>552</v>
      </c>
      <c r="C267" s="110" t="s">
        <v>16</v>
      </c>
      <c r="D267" s="216" t="s">
        <v>91</v>
      </c>
      <c r="E267" s="66" t="s">
        <v>92</v>
      </c>
      <c r="F267" s="101">
        <v>2</v>
      </c>
      <c r="G267" s="54"/>
      <c r="H267" s="54"/>
      <c r="I267" s="286"/>
      <c r="J267" s="262"/>
    </row>
    <row r="268" spans="2:10" ht="24">
      <c r="B268" s="38" t="s">
        <v>553</v>
      </c>
      <c r="C268" s="110" t="s">
        <v>17</v>
      </c>
      <c r="D268" s="216" t="s">
        <v>91</v>
      </c>
      <c r="E268" s="66" t="s">
        <v>92</v>
      </c>
      <c r="F268" s="101">
        <v>2</v>
      </c>
      <c r="G268" s="54"/>
      <c r="H268" s="54"/>
      <c r="I268" s="286"/>
      <c r="J268" s="262"/>
    </row>
    <row r="269" spans="2:10" ht="24">
      <c r="B269" s="38" t="s">
        <v>554</v>
      </c>
      <c r="C269" s="110" t="s">
        <v>18</v>
      </c>
      <c r="D269" s="216" t="s">
        <v>91</v>
      </c>
      <c r="E269" s="66" t="s">
        <v>92</v>
      </c>
      <c r="F269" s="101">
        <v>1</v>
      </c>
      <c r="G269" s="54"/>
      <c r="H269" s="54"/>
      <c r="I269" s="286"/>
      <c r="J269" s="262"/>
    </row>
    <row r="270" spans="2:10" ht="24">
      <c r="B270" s="38" t="s">
        <v>555</v>
      </c>
      <c r="C270" s="110" t="s">
        <v>101</v>
      </c>
      <c r="D270" s="216" t="s">
        <v>91</v>
      </c>
      <c r="E270" s="66" t="s">
        <v>92</v>
      </c>
      <c r="F270" s="101">
        <v>4</v>
      </c>
      <c r="G270" s="54"/>
      <c r="H270" s="54"/>
      <c r="I270" s="286"/>
      <c r="J270" s="262"/>
    </row>
    <row r="271" spans="2:10" ht="24">
      <c r="B271" s="38" t="s">
        <v>556</v>
      </c>
      <c r="C271" s="110" t="s">
        <v>19</v>
      </c>
      <c r="D271" s="216" t="s">
        <v>91</v>
      </c>
      <c r="E271" s="66" t="s">
        <v>92</v>
      </c>
      <c r="F271" s="101">
        <v>3</v>
      </c>
      <c r="G271" s="54"/>
      <c r="H271" s="54"/>
      <c r="I271" s="286"/>
      <c r="J271" s="262"/>
    </row>
    <row r="272" spans="2:10" ht="24">
      <c r="B272" s="38" t="s">
        <v>557</v>
      </c>
      <c r="C272" s="110" t="s">
        <v>20</v>
      </c>
      <c r="D272" s="216" t="s">
        <v>91</v>
      </c>
      <c r="E272" s="66" t="s">
        <v>92</v>
      </c>
      <c r="F272" s="101">
        <v>2</v>
      </c>
      <c r="G272" s="54"/>
      <c r="H272" s="54"/>
      <c r="I272" s="286"/>
      <c r="J272" s="262"/>
    </row>
    <row r="273" spans="2:10" ht="24">
      <c r="B273" s="38" t="s">
        <v>558</v>
      </c>
      <c r="C273" s="110" t="s">
        <v>60</v>
      </c>
      <c r="D273" s="216" t="s">
        <v>91</v>
      </c>
      <c r="E273" s="66" t="s">
        <v>92</v>
      </c>
      <c r="F273" s="101">
        <v>2</v>
      </c>
      <c r="G273" s="54"/>
      <c r="H273" s="54"/>
      <c r="I273" s="286"/>
      <c r="J273" s="262"/>
    </row>
    <row r="274" spans="2:10" ht="24">
      <c r="B274" s="38" t="s">
        <v>559</v>
      </c>
      <c r="C274" s="110" t="s">
        <v>21</v>
      </c>
      <c r="D274" s="216" t="s">
        <v>91</v>
      </c>
      <c r="E274" s="66" t="s">
        <v>92</v>
      </c>
      <c r="F274" s="101">
        <v>2</v>
      </c>
      <c r="G274" s="54"/>
      <c r="H274" s="54"/>
      <c r="I274" s="286"/>
      <c r="J274" s="262"/>
    </row>
    <row r="275" spans="2:10" ht="24">
      <c r="B275" s="38" t="s">
        <v>560</v>
      </c>
      <c r="C275" s="105" t="s">
        <v>116</v>
      </c>
      <c r="D275" s="106" t="s">
        <v>91</v>
      </c>
      <c r="E275" s="66" t="s">
        <v>92</v>
      </c>
      <c r="F275" s="101">
        <v>8</v>
      </c>
      <c r="G275" s="54"/>
      <c r="H275" s="54"/>
      <c r="I275" s="286"/>
      <c r="J275" s="262"/>
    </row>
    <row r="276" spans="2:10" ht="24">
      <c r="B276" s="38" t="s">
        <v>561</v>
      </c>
      <c r="C276" s="105" t="s">
        <v>45</v>
      </c>
      <c r="D276" s="106" t="s">
        <v>91</v>
      </c>
      <c r="E276" s="66" t="s">
        <v>92</v>
      </c>
      <c r="F276" s="101">
        <v>1</v>
      </c>
      <c r="G276" s="54"/>
      <c r="H276" s="54"/>
      <c r="I276" s="286"/>
      <c r="J276" s="262"/>
    </row>
    <row r="277" spans="2:10" ht="24">
      <c r="B277" s="38" t="s">
        <v>562</v>
      </c>
      <c r="C277" s="105" t="s">
        <v>23</v>
      </c>
      <c r="D277" s="106" t="s">
        <v>91</v>
      </c>
      <c r="E277" s="66" t="s">
        <v>92</v>
      </c>
      <c r="F277" s="101">
        <v>9</v>
      </c>
      <c r="G277" s="54"/>
      <c r="H277" s="54"/>
      <c r="I277" s="286"/>
      <c r="J277" s="262"/>
    </row>
    <row r="278" spans="2:10" ht="24">
      <c r="B278" s="38" t="s">
        <v>563</v>
      </c>
      <c r="C278" s="105" t="s">
        <v>22</v>
      </c>
      <c r="D278" s="106" t="s">
        <v>91</v>
      </c>
      <c r="E278" s="66" t="s">
        <v>92</v>
      </c>
      <c r="F278" s="101">
        <v>3</v>
      </c>
      <c r="G278" s="54"/>
      <c r="H278" s="54"/>
      <c r="I278" s="286"/>
      <c r="J278" s="262"/>
    </row>
    <row r="279" spans="2:10" ht="24">
      <c r="B279" s="38" t="s">
        <v>564</v>
      </c>
      <c r="C279" s="105" t="s">
        <v>117</v>
      </c>
      <c r="D279" s="106" t="s">
        <v>91</v>
      </c>
      <c r="E279" s="66" t="s">
        <v>92</v>
      </c>
      <c r="F279" s="101">
        <v>4</v>
      </c>
      <c r="G279" s="54"/>
      <c r="H279" s="54"/>
      <c r="I279" s="286"/>
      <c r="J279" s="262"/>
    </row>
    <row r="280" spans="2:10" s="5" customFormat="1" ht="24">
      <c r="B280" s="96" t="s">
        <v>565</v>
      </c>
      <c r="C280" s="100" t="s">
        <v>80</v>
      </c>
      <c r="D280" s="255"/>
      <c r="E280" s="282"/>
      <c r="F280" s="283"/>
      <c r="G280" s="284"/>
      <c r="H280" s="284"/>
      <c r="I280" s="285"/>
      <c r="J280" s="255"/>
    </row>
    <row r="281" spans="2:10" s="5" customFormat="1" ht="15">
      <c r="B281" s="163" t="s">
        <v>566</v>
      </c>
      <c r="C281" s="164" t="s">
        <v>81</v>
      </c>
      <c r="D281" s="173"/>
      <c r="E281" s="174"/>
      <c r="F281" s="296"/>
      <c r="G281" s="175"/>
      <c r="H281" s="175"/>
      <c r="I281" s="211"/>
      <c r="J281" s="297"/>
    </row>
    <row r="282" spans="2:10" s="5" customFormat="1" ht="24">
      <c r="B282" s="43" t="s">
        <v>567</v>
      </c>
      <c r="C282" s="112" t="s">
        <v>178</v>
      </c>
      <c r="D282" s="216" t="s">
        <v>91</v>
      </c>
      <c r="E282" s="216" t="s">
        <v>6</v>
      </c>
      <c r="F282" s="48">
        <f>130*2</f>
        <v>260</v>
      </c>
      <c r="G282" s="298"/>
      <c r="H282" s="54"/>
      <c r="I282" s="286"/>
      <c r="J282" s="262"/>
    </row>
    <row r="283" spans="2:10" s="5" customFormat="1" ht="24">
      <c r="B283" s="43" t="s">
        <v>568</v>
      </c>
      <c r="C283" s="112" t="s">
        <v>95</v>
      </c>
      <c r="D283" s="216" t="s">
        <v>91</v>
      </c>
      <c r="E283" s="216" t="s">
        <v>7</v>
      </c>
      <c r="F283" s="101">
        <f>0.2*0.5*(12+12)</f>
        <v>2.4000000000000004</v>
      </c>
      <c r="G283" s="120"/>
      <c r="H283" s="54"/>
      <c r="I283" s="286"/>
      <c r="J283" s="262"/>
    </row>
    <row r="284" spans="2:10" s="5" customFormat="1" ht="24">
      <c r="B284" s="43" t="s">
        <v>569</v>
      </c>
      <c r="C284" s="110" t="s">
        <v>82</v>
      </c>
      <c r="D284" s="216" t="s">
        <v>91</v>
      </c>
      <c r="E284" s="216" t="s">
        <v>7</v>
      </c>
      <c r="F284" s="101">
        <f>F285*0.45</f>
        <v>5.625</v>
      </c>
      <c r="G284" s="120"/>
      <c r="H284" s="54"/>
      <c r="I284" s="286"/>
      <c r="J284" s="262"/>
    </row>
    <row r="285" spans="2:10" s="5" customFormat="1" ht="24">
      <c r="B285" s="43" t="s">
        <v>570</v>
      </c>
      <c r="C285" s="110" t="s">
        <v>177</v>
      </c>
      <c r="D285" s="216" t="s">
        <v>91</v>
      </c>
      <c r="E285" s="216" t="s">
        <v>5</v>
      </c>
      <c r="F285" s="101">
        <f>9+3.5</f>
        <v>12.5</v>
      </c>
      <c r="G285" s="120"/>
      <c r="H285" s="54"/>
      <c r="I285" s="286"/>
      <c r="J285" s="262"/>
    </row>
    <row r="286" spans="2:10" s="56" customFormat="1" ht="24">
      <c r="B286" s="43" t="s">
        <v>571</v>
      </c>
      <c r="C286" s="110" t="s">
        <v>176</v>
      </c>
      <c r="D286" s="216" t="s">
        <v>91</v>
      </c>
      <c r="E286" s="66" t="s">
        <v>92</v>
      </c>
      <c r="F286" s="101">
        <v>5</v>
      </c>
      <c r="G286" s="120"/>
      <c r="H286" s="54"/>
      <c r="I286" s="286"/>
      <c r="J286" s="262"/>
    </row>
    <row r="287" spans="2:10" s="5" customFormat="1" ht="24">
      <c r="B287" s="43" t="s">
        <v>572</v>
      </c>
      <c r="C287" s="110" t="s">
        <v>175</v>
      </c>
      <c r="D287" s="216" t="s">
        <v>91</v>
      </c>
      <c r="E287" s="66" t="s">
        <v>92</v>
      </c>
      <c r="F287" s="101">
        <v>6</v>
      </c>
      <c r="G287" s="120"/>
      <c r="H287" s="54"/>
      <c r="I287" s="286"/>
      <c r="J287" s="262"/>
    </row>
    <row r="288" spans="2:10" s="5" customFormat="1" ht="24">
      <c r="B288" s="43" t="s">
        <v>573</v>
      </c>
      <c r="C288" s="110" t="s">
        <v>174</v>
      </c>
      <c r="D288" s="216" t="s">
        <v>91</v>
      </c>
      <c r="E288" s="66"/>
      <c r="F288" s="48">
        <v>0</v>
      </c>
      <c r="G288" s="120"/>
      <c r="H288" s="54"/>
      <c r="I288" s="286"/>
      <c r="J288" s="262"/>
    </row>
    <row r="289" spans="2:10" s="5" customFormat="1" ht="15">
      <c r="B289" s="163" t="s">
        <v>574</v>
      </c>
      <c r="C289" s="164" t="s">
        <v>83</v>
      </c>
      <c r="D289" s="173"/>
      <c r="E289" s="174"/>
      <c r="F289" s="296"/>
      <c r="G289" s="175"/>
      <c r="H289" s="175"/>
      <c r="I289" s="211"/>
      <c r="J289" s="297"/>
    </row>
    <row r="290" spans="2:10" ht="24">
      <c r="B290" s="43" t="s">
        <v>575</v>
      </c>
      <c r="C290" s="110" t="s">
        <v>173</v>
      </c>
      <c r="D290" s="216" t="s">
        <v>91</v>
      </c>
      <c r="E290" s="216"/>
      <c r="F290" s="48">
        <v>0</v>
      </c>
      <c r="G290" s="298"/>
      <c r="H290" s="37"/>
      <c r="I290" s="269"/>
      <c r="J290" s="262"/>
    </row>
    <row r="291" spans="2:10" ht="24.75" thickBot="1">
      <c r="B291" s="43" t="s">
        <v>576</v>
      </c>
      <c r="C291" s="133" t="s">
        <v>67</v>
      </c>
      <c r="D291" s="299" t="s">
        <v>91</v>
      </c>
      <c r="E291" s="299"/>
      <c r="F291" s="300">
        <v>0</v>
      </c>
      <c r="G291" s="301"/>
      <c r="H291" s="77"/>
      <c r="I291" s="302"/>
      <c r="J291" s="303"/>
    </row>
    <row r="292" spans="2:10" ht="30" customHeight="1" thickBot="1"/>
    <row r="293" spans="2:10" ht="30" customHeight="1" thickBot="1">
      <c r="B293" s="305"/>
      <c r="C293" s="306" t="s">
        <v>141</v>
      </c>
      <c r="D293" s="306"/>
      <c r="E293" s="307"/>
      <c r="F293" s="308"/>
      <c r="G293" s="309"/>
      <c r="H293" s="309"/>
      <c r="I293" s="309"/>
      <c r="J293" s="310"/>
    </row>
    <row r="294" spans="2:10" s="8" customFormat="1" ht="30" customHeight="1" thickBot="1">
      <c r="B294" s="39"/>
      <c r="C294" s="186"/>
      <c r="D294" s="186"/>
      <c r="E294" s="2"/>
      <c r="F294" s="311"/>
      <c r="G294" s="1"/>
      <c r="H294" s="1"/>
      <c r="I294" s="2"/>
      <c r="J294" s="2"/>
    </row>
    <row r="295" spans="2:10" ht="30" customHeight="1" thickBot="1">
      <c r="B295" s="312"/>
      <c r="C295" s="306" t="s">
        <v>65</v>
      </c>
      <c r="D295" s="306"/>
      <c r="E295" s="307"/>
      <c r="F295" s="308"/>
      <c r="G295" s="309"/>
      <c r="H295" s="309"/>
      <c r="I295" s="309"/>
      <c r="J295" s="313"/>
    </row>
    <row r="296" spans="2:10" ht="30" customHeight="1">
      <c r="B296" s="190" t="s">
        <v>24</v>
      </c>
      <c r="C296" s="191" t="s">
        <v>25</v>
      </c>
      <c r="D296" s="191"/>
      <c r="E296" s="314"/>
      <c r="F296" s="193"/>
      <c r="G296" s="177"/>
      <c r="H296" s="32"/>
      <c r="I296" s="32"/>
      <c r="J296" s="179"/>
    </row>
    <row r="297" spans="2:10" ht="30" customHeight="1">
      <c r="B297" s="22" t="s">
        <v>26</v>
      </c>
      <c r="C297" s="194" t="s">
        <v>27</v>
      </c>
      <c r="D297" s="194"/>
      <c r="E297" s="315"/>
      <c r="F297" s="195"/>
      <c r="G297" s="177"/>
      <c r="H297" s="42"/>
      <c r="I297" s="42"/>
      <c r="J297" s="23"/>
    </row>
    <row r="298" spans="2:10" ht="30" customHeight="1">
      <c r="B298" s="196" t="s">
        <v>28</v>
      </c>
      <c r="C298" s="197" t="s">
        <v>29</v>
      </c>
      <c r="D298" s="197"/>
      <c r="E298" s="197"/>
      <c r="F298" s="316"/>
      <c r="G298" s="317"/>
      <c r="H298" s="20"/>
      <c r="I298" s="20"/>
      <c r="J298" s="24"/>
    </row>
    <row r="299" spans="2:10" ht="30" customHeight="1">
      <c r="B299" s="190" t="s">
        <v>30</v>
      </c>
      <c r="C299" s="191" t="s">
        <v>31</v>
      </c>
      <c r="D299" s="191"/>
      <c r="E299" s="314"/>
      <c r="F299" s="193"/>
      <c r="G299" s="177"/>
      <c r="H299" s="32"/>
      <c r="I299" s="32"/>
      <c r="J299" s="179"/>
    </row>
    <row r="300" spans="2:10" ht="30" customHeight="1">
      <c r="B300" s="22" t="s">
        <v>32</v>
      </c>
      <c r="C300" s="194" t="s">
        <v>33</v>
      </c>
      <c r="D300" s="194"/>
      <c r="E300" s="315"/>
      <c r="F300" s="195"/>
      <c r="G300" s="177"/>
      <c r="H300" s="42"/>
      <c r="I300" s="42"/>
      <c r="J300" s="23"/>
    </row>
    <row r="301" spans="2:10" ht="30" customHeight="1">
      <c r="B301" s="196" t="s">
        <v>34</v>
      </c>
      <c r="C301" s="197" t="s">
        <v>35</v>
      </c>
      <c r="D301" s="197"/>
      <c r="E301" s="197"/>
      <c r="F301" s="316"/>
      <c r="G301" s="317"/>
      <c r="H301" s="20"/>
      <c r="I301" s="20"/>
      <c r="J301" s="24"/>
    </row>
    <row r="302" spans="2:10" ht="30" customHeight="1">
      <c r="B302" s="190" t="s">
        <v>36</v>
      </c>
      <c r="C302" s="191" t="s">
        <v>37</v>
      </c>
      <c r="D302" s="191"/>
      <c r="E302" s="314"/>
      <c r="F302" s="193"/>
      <c r="G302" s="177"/>
      <c r="H302" s="32"/>
      <c r="I302" s="32"/>
      <c r="J302" s="179"/>
    </row>
    <row r="303" spans="2:10" ht="30" customHeight="1">
      <c r="B303" s="196" t="s">
        <v>38</v>
      </c>
      <c r="C303" s="197" t="s">
        <v>39</v>
      </c>
      <c r="D303" s="197"/>
      <c r="E303" s="197"/>
      <c r="F303" s="316"/>
      <c r="G303" s="317"/>
      <c r="H303" s="20"/>
      <c r="I303" s="20"/>
      <c r="J303" s="24"/>
    </row>
    <row r="304" spans="2:10" s="57" customFormat="1" ht="22.5" customHeight="1" thickBot="1">
      <c r="B304" s="190" t="s">
        <v>40</v>
      </c>
      <c r="C304" s="191" t="s">
        <v>41</v>
      </c>
      <c r="D304" s="191"/>
      <c r="E304" s="314"/>
      <c r="F304" s="193"/>
      <c r="G304" s="177"/>
      <c r="H304" s="32"/>
      <c r="I304" s="32"/>
      <c r="J304" s="179"/>
    </row>
    <row r="305" spans="2:10" s="57" customFormat="1" ht="22.5" customHeight="1" thickBot="1">
      <c r="B305" s="318" t="s">
        <v>42</v>
      </c>
      <c r="C305" s="319" t="s">
        <v>66</v>
      </c>
      <c r="D305" s="319"/>
      <c r="E305" s="65"/>
      <c r="F305" s="308"/>
      <c r="G305" s="320"/>
      <c r="H305" s="320"/>
      <c r="I305" s="320"/>
      <c r="J305" s="321"/>
    </row>
    <row r="306" spans="2:10" s="57" customFormat="1" ht="18.75" customHeight="1">
      <c r="B306" s="464"/>
      <c r="C306" s="464"/>
      <c r="D306" s="464"/>
      <c r="E306" s="464"/>
      <c r="F306" s="464"/>
      <c r="G306" s="1"/>
      <c r="H306" s="1"/>
      <c r="I306" s="2"/>
      <c r="J306" s="2"/>
    </row>
    <row r="307" spans="2:10" s="57" customFormat="1" ht="22.5" customHeight="1">
      <c r="B307" s="464"/>
      <c r="C307" s="464"/>
      <c r="D307" s="464"/>
      <c r="E307" s="464"/>
      <c r="F307" s="464"/>
      <c r="G307" s="322"/>
      <c r="H307" s="322"/>
      <c r="I307" s="323"/>
      <c r="J307" s="322"/>
    </row>
    <row r="308" spans="2:10" s="57" customFormat="1" ht="22.5" customHeight="1">
      <c r="B308" s="472"/>
      <c r="C308" s="472"/>
      <c r="D308" s="472"/>
      <c r="E308" s="472"/>
      <c r="F308" s="472"/>
      <c r="G308" s="322"/>
      <c r="H308" s="322"/>
      <c r="I308" s="323"/>
      <c r="J308" s="322"/>
    </row>
    <row r="309" spans="2:10" s="57" customFormat="1" ht="22.5" customHeight="1">
      <c r="B309" s="464"/>
      <c r="C309" s="464"/>
      <c r="D309" s="464"/>
      <c r="E309" s="464"/>
      <c r="F309" s="464"/>
      <c r="G309" s="324"/>
      <c r="H309" s="324"/>
      <c r="I309" s="324"/>
      <c r="J309" s="324"/>
    </row>
    <row r="310" spans="2:10" s="57" customFormat="1" ht="22.5" customHeight="1">
      <c r="B310" s="464"/>
      <c r="C310" s="464"/>
      <c r="D310" s="464"/>
      <c r="E310" s="464"/>
      <c r="F310" s="464"/>
      <c r="G310" s="322"/>
      <c r="H310" s="322"/>
      <c r="I310" s="323"/>
      <c r="J310" s="322"/>
    </row>
    <row r="311" spans="2:10" s="57" customFormat="1" ht="22.5" customHeight="1">
      <c r="B311" s="470"/>
      <c r="C311" s="470"/>
      <c r="D311" s="470"/>
      <c r="E311" s="470"/>
      <c r="F311" s="470"/>
      <c r="G311" s="322"/>
      <c r="H311" s="322"/>
      <c r="I311" s="323"/>
      <c r="J311" s="322"/>
    </row>
    <row r="312" spans="2:10" s="57" customFormat="1" ht="22.5" customHeight="1">
      <c r="B312" s="464"/>
      <c r="C312" s="464"/>
      <c r="D312" s="464"/>
      <c r="E312" s="464"/>
      <c r="F312" s="464"/>
      <c r="G312" s="325"/>
      <c r="H312" s="322"/>
      <c r="I312" s="323"/>
      <c r="J312" s="322"/>
    </row>
    <row r="313" spans="2:10" s="57" customFormat="1" ht="22.5" customHeight="1">
      <c r="B313" s="464"/>
      <c r="C313" s="464"/>
      <c r="D313" s="464"/>
      <c r="E313" s="464"/>
      <c r="F313" s="464"/>
      <c r="G313" s="322"/>
      <c r="H313" s="322"/>
      <c r="I313" s="323"/>
      <c r="J313" s="322"/>
    </row>
    <row r="314" spans="2:10" s="57" customFormat="1" ht="22.5" customHeight="1">
      <c r="B314" s="464"/>
      <c r="C314" s="464"/>
      <c r="D314" s="464"/>
      <c r="E314" s="464"/>
      <c r="F314" s="464"/>
      <c r="G314" s="322"/>
      <c r="H314" s="322"/>
      <c r="I314" s="323"/>
      <c r="J314" s="322"/>
    </row>
    <row r="315" spans="2:10" ht="30" customHeight="1">
      <c r="B315" s="464"/>
      <c r="C315" s="464"/>
      <c r="D315" s="464"/>
      <c r="E315" s="464"/>
      <c r="F315" s="464"/>
      <c r="G315" s="322"/>
      <c r="H315" s="322"/>
      <c r="I315" s="323"/>
      <c r="J315" s="322"/>
    </row>
    <row r="316" spans="2:10" ht="111.75" customHeight="1">
      <c r="B316" s="464"/>
      <c r="C316" s="464"/>
      <c r="D316" s="464"/>
      <c r="E316" s="464"/>
      <c r="F316" s="464"/>
      <c r="G316" s="322"/>
      <c r="H316" s="322"/>
      <c r="I316" s="323"/>
      <c r="J316" s="322"/>
    </row>
    <row r="317" spans="2:10" ht="30" customHeight="1">
      <c r="G317" s="322"/>
      <c r="H317" s="322"/>
      <c r="I317" s="323"/>
      <c r="J317" s="322"/>
    </row>
    <row r="318" spans="2:10" ht="30" customHeight="1">
      <c r="B318" s="326"/>
      <c r="C318" s="327"/>
      <c r="D318" s="328"/>
      <c r="E318" s="329"/>
      <c r="F318" s="330"/>
    </row>
    <row r="319" spans="2:10" ht="30" customHeight="1">
      <c r="C319" s="2"/>
    </row>
  </sheetData>
  <autoFilter ref="B13:F291"/>
  <mergeCells count="15">
    <mergeCell ref="B314:F314"/>
    <mergeCell ref="B315:F315"/>
    <mergeCell ref="B316:F316"/>
    <mergeCell ref="B2:J2"/>
    <mergeCell ref="B8:J8"/>
    <mergeCell ref="B9:J11"/>
    <mergeCell ref="B312:F312"/>
    <mergeCell ref="B313:F313"/>
    <mergeCell ref="B311:F311"/>
    <mergeCell ref="E12:F12"/>
    <mergeCell ref="B306:F306"/>
    <mergeCell ref="B307:F307"/>
    <mergeCell ref="B308:F308"/>
    <mergeCell ref="B309:F309"/>
    <mergeCell ref="B310:F310"/>
  </mergeCells>
  <phoneticPr fontId="63" type="noConversion"/>
  <conditionalFormatting sqref="C169:C171">
    <cfRule type="duplicateValues" dxfId="9" priority="2"/>
  </conditionalFormatting>
  <conditionalFormatting sqref="B169:B171">
    <cfRule type="duplicateValues" dxfId="8" priority="1"/>
  </conditionalFormatting>
  <pageMargins left="0.7" right="0.7" top="0.75" bottom="0.75" header="0.3" footer="0.3"/>
  <pageSetup scale="25" orientation="portrait" verticalDpi="300" r:id="rId1"/>
  <ignoredErrors>
    <ignoredError sqref="B2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321"/>
  <sheetViews>
    <sheetView zoomScale="60" zoomScaleNormal="60" zoomScaleSheetLayoutView="100" workbookViewId="0">
      <selection activeCell="B17" sqref="B17"/>
    </sheetView>
  </sheetViews>
  <sheetFormatPr baseColWidth="10" defaultColWidth="11.42578125" defaultRowHeight="30" customHeight="1"/>
  <cols>
    <col min="1" max="1" width="17.7109375" style="39" bestFit="1" customWidth="1"/>
    <col min="2" max="2" width="187.85546875" style="10" customWidth="1"/>
    <col min="3" max="3" width="14.85546875" style="39" customWidth="1"/>
    <col min="4" max="4" width="19.140625" style="50" customWidth="1"/>
    <col min="5" max="5" width="21.28515625" style="304" customWidth="1"/>
    <col min="6" max="6" width="21.28515625" style="2" bestFit="1" customWidth="1"/>
    <col min="7" max="7" width="21.140625" style="2" customWidth="1"/>
    <col min="8" max="8" width="24.140625" style="2" customWidth="1"/>
    <col min="9" max="9" width="18.85546875" style="2" customWidth="1"/>
    <col min="10" max="16384" width="11.42578125" style="2"/>
  </cols>
  <sheetData>
    <row r="1" spans="1:180" s="5" customFormat="1" ht="30" customHeight="1">
      <c r="A1" s="45"/>
      <c r="B1" s="241"/>
      <c r="C1" s="45"/>
      <c r="D1" s="35"/>
      <c r="E1" s="46" t="s">
        <v>0</v>
      </c>
    </row>
    <row r="2" spans="1:180" s="5" customFormat="1" ht="30" customHeight="1">
      <c r="A2" s="473" t="s">
        <v>580</v>
      </c>
      <c r="B2" s="473"/>
      <c r="C2" s="473"/>
      <c r="D2" s="473"/>
      <c r="E2" s="473"/>
      <c r="F2" s="473"/>
      <c r="G2" s="473"/>
      <c r="H2" s="473"/>
      <c r="I2" s="473"/>
    </row>
    <row r="3" spans="1:180" s="3" customFormat="1" ht="30" customHeight="1">
      <c r="A3" s="244"/>
      <c r="B3" s="244"/>
      <c r="C3" s="244"/>
      <c r="D3" s="244"/>
      <c r="E3" s="245"/>
    </row>
    <row r="4" spans="1:180" s="3" customFormat="1" ht="30" customHeight="1">
      <c r="A4" s="244"/>
      <c r="B4" s="244"/>
      <c r="C4" s="244"/>
      <c r="D4" s="244"/>
      <c r="E4" s="245"/>
    </row>
    <row r="5" spans="1:180" s="3" customFormat="1" ht="30" customHeight="1">
      <c r="A5" s="244"/>
      <c r="B5" s="244"/>
      <c r="C5" s="244"/>
      <c r="D5" s="244"/>
      <c r="E5" s="245"/>
    </row>
    <row r="6" spans="1:180" s="3" customFormat="1" ht="30" customHeight="1">
      <c r="A6" s="244"/>
      <c r="B6" s="244"/>
      <c r="C6" s="244"/>
      <c r="D6" s="244"/>
      <c r="E6" s="245"/>
    </row>
    <row r="7" spans="1:180" s="3" customFormat="1" ht="30" customHeight="1" thickBot="1">
      <c r="A7" s="244"/>
      <c r="B7" s="244"/>
      <c r="C7" s="244"/>
      <c r="D7" s="244"/>
      <c r="E7" s="245"/>
    </row>
    <row r="8" spans="1:180" s="5" customFormat="1" ht="25.5" thickBot="1">
      <c r="A8" s="445" t="s">
        <v>581</v>
      </c>
      <c r="B8" s="446"/>
      <c r="C8" s="446"/>
      <c r="D8" s="446"/>
      <c r="E8" s="446"/>
      <c r="F8" s="446"/>
      <c r="G8" s="446"/>
      <c r="H8" s="446"/>
      <c r="I8" s="448"/>
    </row>
    <row r="9" spans="1:180" s="5" customFormat="1" ht="21" customHeight="1">
      <c r="A9" s="449" t="s">
        <v>577</v>
      </c>
      <c r="B9" s="450"/>
      <c r="C9" s="450"/>
      <c r="D9" s="450"/>
      <c r="E9" s="450"/>
      <c r="F9" s="450"/>
      <c r="G9" s="450"/>
      <c r="H9" s="450"/>
      <c r="I9" s="452"/>
    </row>
    <row r="10" spans="1:180" s="5" customFormat="1" ht="18.75" customHeight="1">
      <c r="A10" s="453"/>
      <c r="B10" s="469"/>
      <c r="C10" s="469"/>
      <c r="D10" s="469"/>
      <c r="E10" s="469"/>
      <c r="F10" s="469"/>
      <c r="G10" s="469"/>
      <c r="H10" s="469"/>
      <c r="I10" s="456"/>
    </row>
    <row r="11" spans="1:180" s="5" customFormat="1" ht="15" customHeight="1" thickBot="1">
      <c r="A11" s="457"/>
      <c r="B11" s="458"/>
      <c r="C11" s="458"/>
      <c r="D11" s="458"/>
      <c r="E11" s="458"/>
      <c r="F11" s="458"/>
      <c r="G11" s="458"/>
      <c r="H11" s="458"/>
      <c r="I11" s="460"/>
    </row>
    <row r="12" spans="1:180" s="5" customFormat="1" ht="25.5" thickBot="1">
      <c r="A12" s="247"/>
      <c r="B12" s="247"/>
      <c r="C12" s="247"/>
      <c r="D12" s="444"/>
      <c r="E12" s="444"/>
    </row>
    <row r="13" spans="1:180" s="5" customFormat="1" ht="42" customHeight="1">
      <c r="A13" s="126" t="s">
        <v>587</v>
      </c>
      <c r="B13" s="127" t="s">
        <v>1</v>
      </c>
      <c r="C13" s="128" t="s">
        <v>87</v>
      </c>
      <c r="D13" s="129" t="s">
        <v>2</v>
      </c>
      <c r="E13" s="130" t="s">
        <v>64</v>
      </c>
      <c r="F13" s="331" t="s">
        <v>61</v>
      </c>
      <c r="G13" s="331" t="s">
        <v>62</v>
      </c>
      <c r="H13" s="332" t="s">
        <v>63</v>
      </c>
      <c r="I13" s="333" t="s">
        <v>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</row>
    <row r="14" spans="1:180" s="5" customFormat="1" ht="24">
      <c r="A14" s="144">
        <v>7</v>
      </c>
      <c r="B14" s="141" t="s">
        <v>160</v>
      </c>
      <c r="C14" s="334"/>
      <c r="D14" s="334"/>
      <c r="E14" s="334"/>
      <c r="F14" s="335"/>
      <c r="G14" s="335"/>
      <c r="H14" s="336"/>
      <c r="I14" s="337"/>
    </row>
    <row r="15" spans="1:180" s="6" customFormat="1" ht="24">
      <c r="A15" s="138" t="s">
        <v>292</v>
      </c>
      <c r="B15" s="100" t="s">
        <v>295</v>
      </c>
      <c r="C15" s="338"/>
      <c r="D15" s="338"/>
      <c r="E15" s="339"/>
      <c r="F15" s="340"/>
      <c r="G15" s="340"/>
      <c r="H15" s="341"/>
      <c r="I15" s="342"/>
    </row>
    <row r="16" spans="1:180" s="5" customFormat="1" ht="24">
      <c r="A16" s="34" t="s">
        <v>293</v>
      </c>
      <c r="B16" s="28" t="s">
        <v>296</v>
      </c>
      <c r="C16" s="11" t="s">
        <v>88</v>
      </c>
      <c r="D16" s="11"/>
      <c r="E16" s="101"/>
      <c r="F16" s="102"/>
      <c r="G16" s="37"/>
      <c r="H16" s="207"/>
      <c r="I16" s="343"/>
    </row>
    <row r="17" spans="1:9" s="5" customFormat="1" ht="24">
      <c r="A17" s="34" t="s">
        <v>294</v>
      </c>
      <c r="B17" s="28" t="s">
        <v>68</v>
      </c>
      <c r="C17" s="11" t="s">
        <v>88</v>
      </c>
      <c r="D17" s="11"/>
      <c r="E17" s="101"/>
      <c r="F17" s="102"/>
      <c r="G17" s="37"/>
      <c r="H17" s="207"/>
      <c r="I17" s="343"/>
    </row>
    <row r="18" spans="1:9" s="6" customFormat="1" ht="24">
      <c r="A18" s="144">
        <v>8</v>
      </c>
      <c r="B18" s="141" t="s">
        <v>84</v>
      </c>
      <c r="C18" s="337"/>
      <c r="D18" s="337"/>
      <c r="E18" s="344"/>
      <c r="F18" s="335"/>
      <c r="G18" s="335"/>
      <c r="H18" s="336"/>
      <c r="I18" s="337"/>
    </row>
    <row r="19" spans="1:9" s="6" customFormat="1" ht="24">
      <c r="A19" s="34" t="s">
        <v>297</v>
      </c>
      <c r="B19" s="105" t="s">
        <v>158</v>
      </c>
      <c r="C19" s="106" t="s">
        <v>88</v>
      </c>
      <c r="D19" s="11"/>
      <c r="E19" s="101"/>
      <c r="F19" s="102"/>
      <c r="G19" s="37"/>
      <c r="H19" s="207"/>
      <c r="I19" s="343"/>
    </row>
    <row r="20" spans="1:9" s="6" customFormat="1" ht="24">
      <c r="A20" s="34" t="s">
        <v>298</v>
      </c>
      <c r="B20" s="105" t="s">
        <v>159</v>
      </c>
      <c r="C20" s="106" t="s">
        <v>88</v>
      </c>
      <c r="D20" s="11"/>
      <c r="E20" s="101"/>
      <c r="F20" s="102"/>
      <c r="G20" s="37"/>
      <c r="H20" s="203"/>
      <c r="I20" s="343"/>
    </row>
    <row r="21" spans="1:9" s="6" customFormat="1" ht="24">
      <c r="A21" s="434" t="s">
        <v>299</v>
      </c>
      <c r="B21" s="435" t="s">
        <v>300</v>
      </c>
      <c r="C21" s="434"/>
      <c r="D21" s="436"/>
      <c r="E21" s="429"/>
      <c r="F21" s="430"/>
      <c r="G21" s="431"/>
      <c r="H21" s="432"/>
      <c r="I21" s="433"/>
    </row>
    <row r="22" spans="1:9" s="6" customFormat="1" ht="24">
      <c r="A22" s="437" t="s">
        <v>301</v>
      </c>
      <c r="B22" s="438" t="s">
        <v>302</v>
      </c>
      <c r="C22" s="437"/>
      <c r="D22" s="439"/>
      <c r="E22" s="115"/>
      <c r="F22" s="428"/>
      <c r="G22" s="160"/>
      <c r="H22" s="358"/>
      <c r="I22" s="161"/>
    </row>
    <row r="23" spans="1:9" s="6" customFormat="1" ht="24">
      <c r="A23" s="440" t="s">
        <v>303</v>
      </c>
      <c r="B23" s="441" t="s">
        <v>304</v>
      </c>
      <c r="C23" s="442"/>
      <c r="D23" s="440" t="s">
        <v>305</v>
      </c>
      <c r="E23" s="443" t="s">
        <v>306</v>
      </c>
      <c r="F23" s="102"/>
      <c r="G23" s="37"/>
      <c r="H23" s="203"/>
      <c r="I23" s="13"/>
    </row>
    <row r="24" spans="1:9" s="6" customFormat="1" ht="24">
      <c r="A24" s="440" t="s">
        <v>307</v>
      </c>
      <c r="B24" s="441" t="s">
        <v>308</v>
      </c>
      <c r="C24" s="442"/>
      <c r="D24" s="440" t="s">
        <v>6</v>
      </c>
      <c r="E24" s="443" t="s">
        <v>306</v>
      </c>
      <c r="F24" s="102"/>
      <c r="G24" s="37"/>
      <c r="H24" s="203"/>
      <c r="I24" s="13"/>
    </row>
    <row r="25" spans="1:9" s="6" customFormat="1" ht="24">
      <c r="A25" s="440" t="s">
        <v>309</v>
      </c>
      <c r="B25" s="441" t="s">
        <v>310</v>
      </c>
      <c r="C25" s="442"/>
      <c r="D25" s="440" t="s">
        <v>4</v>
      </c>
      <c r="E25" s="443" t="s">
        <v>306</v>
      </c>
      <c r="F25" s="102"/>
      <c r="G25" s="37"/>
      <c r="H25" s="203"/>
      <c r="I25" s="13"/>
    </row>
    <row r="26" spans="1:9" s="5" customFormat="1" ht="24">
      <c r="A26" s="144">
        <v>10</v>
      </c>
      <c r="B26" s="141" t="s">
        <v>161</v>
      </c>
      <c r="C26" s="337"/>
      <c r="D26" s="345"/>
      <c r="E26" s="346"/>
      <c r="F26" s="335"/>
      <c r="G26" s="335"/>
      <c r="H26" s="336"/>
      <c r="I26" s="337"/>
    </row>
    <row r="27" spans="1:9" s="6" customFormat="1" ht="24">
      <c r="A27" s="96" t="s">
        <v>312</v>
      </c>
      <c r="B27" s="100" t="s">
        <v>47</v>
      </c>
      <c r="C27" s="338"/>
      <c r="D27" s="338"/>
      <c r="E27" s="339"/>
      <c r="F27" s="340"/>
      <c r="G27" s="340"/>
      <c r="H27" s="341"/>
      <c r="I27" s="342"/>
    </row>
    <row r="28" spans="1:9" s="7" customFormat="1" ht="24">
      <c r="A28" s="27" t="s">
        <v>313</v>
      </c>
      <c r="B28" s="108" t="s">
        <v>163</v>
      </c>
      <c r="C28" s="216" t="s">
        <v>91</v>
      </c>
      <c r="D28" s="66"/>
      <c r="E28" s="48">
        <v>0</v>
      </c>
      <c r="F28" s="109"/>
      <c r="G28" s="37"/>
      <c r="H28" s="206"/>
      <c r="I28" s="343"/>
    </row>
    <row r="29" spans="1:9" s="4" customFormat="1" ht="24">
      <c r="A29" s="27" t="s">
        <v>314</v>
      </c>
      <c r="B29" s="110" t="s">
        <v>162</v>
      </c>
      <c r="C29" s="216" t="s">
        <v>91</v>
      </c>
      <c r="D29" s="216" t="s">
        <v>7</v>
      </c>
      <c r="E29" s="48">
        <f>40*0.1</f>
        <v>4</v>
      </c>
      <c r="F29" s="109"/>
      <c r="G29" s="54"/>
      <c r="H29" s="205"/>
      <c r="I29" s="343"/>
    </row>
    <row r="30" spans="1:9" s="4" customFormat="1" ht="24">
      <c r="A30" s="27" t="s">
        <v>315</v>
      </c>
      <c r="B30" s="110" t="s">
        <v>164</v>
      </c>
      <c r="C30" s="216" t="s">
        <v>91</v>
      </c>
      <c r="D30" s="216" t="s">
        <v>7</v>
      </c>
      <c r="E30" s="48">
        <f>(0.06*6)+(1.4*0.2)</f>
        <v>0.6399999999999999</v>
      </c>
      <c r="F30" s="109"/>
      <c r="G30" s="54"/>
      <c r="H30" s="205"/>
      <c r="I30" s="343"/>
    </row>
    <row r="31" spans="1:9" s="4" customFormat="1" ht="24">
      <c r="A31" s="27" t="s">
        <v>316</v>
      </c>
      <c r="B31" s="110" t="s">
        <v>133</v>
      </c>
      <c r="C31" s="216" t="s">
        <v>91</v>
      </c>
      <c r="D31" s="216" t="s">
        <v>6</v>
      </c>
      <c r="E31" s="48">
        <f>((150/6)*3*2)*0.3</f>
        <v>45</v>
      </c>
      <c r="F31" s="111"/>
      <c r="G31" s="54"/>
      <c r="H31" s="205"/>
      <c r="I31" s="343"/>
    </row>
    <row r="32" spans="1:9" s="7" customFormat="1" ht="24">
      <c r="A32" s="27" t="s">
        <v>317</v>
      </c>
      <c r="B32" s="112" t="s">
        <v>134</v>
      </c>
      <c r="C32" s="216" t="s">
        <v>91</v>
      </c>
      <c r="D32" s="48" t="s">
        <v>7</v>
      </c>
      <c r="E32" s="48">
        <f>3*0.2</f>
        <v>0.60000000000000009</v>
      </c>
      <c r="F32" s="109"/>
      <c r="G32" s="54"/>
      <c r="H32" s="206"/>
      <c r="I32" s="343"/>
    </row>
    <row r="33" spans="1:9" s="7" customFormat="1" ht="24">
      <c r="A33" s="27" t="s">
        <v>318</v>
      </c>
      <c r="B33" s="108" t="s">
        <v>131</v>
      </c>
      <c r="C33" s="216" t="s">
        <v>91</v>
      </c>
      <c r="D33" s="66"/>
      <c r="E33" s="48">
        <v>0</v>
      </c>
      <c r="F33" s="109"/>
      <c r="G33" s="54"/>
      <c r="H33" s="206"/>
      <c r="I33" s="343"/>
    </row>
    <row r="34" spans="1:9" s="5" customFormat="1" ht="24">
      <c r="A34" s="27" t="s">
        <v>319</v>
      </c>
      <c r="B34" s="110" t="s">
        <v>165</v>
      </c>
      <c r="C34" s="216" t="s">
        <v>91</v>
      </c>
      <c r="D34" s="66"/>
      <c r="E34" s="48">
        <v>0</v>
      </c>
      <c r="F34" s="109"/>
      <c r="G34" s="54"/>
      <c r="H34" s="206"/>
      <c r="I34" s="343"/>
    </row>
    <row r="35" spans="1:9" s="7" customFormat="1" ht="24" customHeight="1">
      <c r="A35" s="27" t="s">
        <v>320</v>
      </c>
      <c r="B35" s="110" t="s">
        <v>166</v>
      </c>
      <c r="C35" s="216" t="s">
        <v>91</v>
      </c>
      <c r="D35" s="66"/>
      <c r="E35" s="48">
        <v>0</v>
      </c>
      <c r="F35" s="109"/>
      <c r="G35" s="54"/>
      <c r="H35" s="206"/>
      <c r="I35" s="343"/>
    </row>
    <row r="36" spans="1:9" s="7" customFormat="1" ht="24">
      <c r="A36" s="27" t="s">
        <v>321</v>
      </c>
      <c r="B36" s="110" t="s">
        <v>167</v>
      </c>
      <c r="C36" s="216" t="s">
        <v>91</v>
      </c>
      <c r="D36" s="216" t="s">
        <v>6</v>
      </c>
      <c r="E36" s="48">
        <f>(7*2)+3.15+1.7+5.06+5.06+4.1+4.1+1.45+5.2+2.8</f>
        <v>46.62</v>
      </c>
      <c r="F36" s="109"/>
      <c r="G36" s="54"/>
      <c r="H36" s="206"/>
      <c r="I36" s="343"/>
    </row>
    <row r="37" spans="1:9" s="7" customFormat="1" ht="24">
      <c r="A37" s="27" t="s">
        <v>322</v>
      </c>
      <c r="B37" s="110" t="s">
        <v>135</v>
      </c>
      <c r="C37" s="216" t="s">
        <v>91</v>
      </c>
      <c r="D37" s="66"/>
      <c r="E37" s="48">
        <v>0</v>
      </c>
      <c r="F37" s="111"/>
      <c r="G37" s="54"/>
      <c r="H37" s="206"/>
      <c r="I37" s="343"/>
    </row>
    <row r="38" spans="1:9" s="7" customFormat="1" ht="24">
      <c r="A38" s="27" t="s">
        <v>323</v>
      </c>
      <c r="B38" s="108" t="s">
        <v>168</v>
      </c>
      <c r="C38" s="216" t="s">
        <v>91</v>
      </c>
      <c r="D38" s="66"/>
      <c r="E38" s="48">
        <v>0</v>
      </c>
      <c r="F38" s="109"/>
      <c r="G38" s="54"/>
      <c r="H38" s="206"/>
      <c r="I38" s="343"/>
    </row>
    <row r="39" spans="1:9" s="7" customFormat="1" ht="24">
      <c r="A39" s="27" t="s">
        <v>324</v>
      </c>
      <c r="B39" s="108" t="s">
        <v>136</v>
      </c>
      <c r="C39" s="216" t="s">
        <v>91</v>
      </c>
      <c r="D39" s="66"/>
      <c r="E39" s="48">
        <v>0</v>
      </c>
      <c r="F39" s="109"/>
      <c r="G39" s="54"/>
      <c r="H39" s="206"/>
      <c r="I39" s="343"/>
    </row>
    <row r="40" spans="1:9" s="7" customFormat="1" ht="24">
      <c r="A40" s="27" t="s">
        <v>325</v>
      </c>
      <c r="B40" s="108" t="s">
        <v>169</v>
      </c>
      <c r="C40" s="216" t="s">
        <v>91</v>
      </c>
      <c r="D40" s="66"/>
      <c r="E40" s="48">
        <v>0</v>
      </c>
      <c r="F40" s="109"/>
      <c r="G40" s="54"/>
      <c r="H40" s="206"/>
      <c r="I40" s="343"/>
    </row>
    <row r="41" spans="1:9" s="7" customFormat="1" ht="24">
      <c r="A41" s="27" t="s">
        <v>326</v>
      </c>
      <c r="B41" s="108" t="s">
        <v>170</v>
      </c>
      <c r="C41" s="216" t="s">
        <v>91</v>
      </c>
      <c r="D41" s="66"/>
      <c r="E41" s="48">
        <v>0</v>
      </c>
      <c r="F41" s="111"/>
      <c r="G41" s="54"/>
      <c r="H41" s="206"/>
      <c r="I41" s="343"/>
    </row>
    <row r="42" spans="1:9" s="7" customFormat="1" ht="27" customHeight="1">
      <c r="A42" s="27" t="s">
        <v>327</v>
      </c>
      <c r="B42" s="108" t="s">
        <v>137</v>
      </c>
      <c r="C42" s="216" t="s">
        <v>91</v>
      </c>
      <c r="D42" s="66" t="s">
        <v>92</v>
      </c>
      <c r="E42" s="48">
        <v>1</v>
      </c>
      <c r="F42" s="109"/>
      <c r="G42" s="54"/>
      <c r="H42" s="206"/>
      <c r="I42" s="343"/>
    </row>
    <row r="43" spans="1:9" s="7" customFormat="1" ht="24">
      <c r="A43" s="27" t="s">
        <v>328</v>
      </c>
      <c r="B43" s="110" t="s">
        <v>138</v>
      </c>
      <c r="C43" s="216" t="s">
        <v>91</v>
      </c>
      <c r="D43" s="66"/>
      <c r="E43" s="48">
        <v>0</v>
      </c>
      <c r="F43" s="109"/>
      <c r="G43" s="54"/>
      <c r="H43" s="206"/>
      <c r="I43" s="343"/>
    </row>
    <row r="44" spans="1:9" s="7" customFormat="1" ht="24">
      <c r="A44" s="27" t="s">
        <v>329</v>
      </c>
      <c r="B44" s="110" t="s">
        <v>46</v>
      </c>
      <c r="C44" s="216" t="s">
        <v>91</v>
      </c>
      <c r="D44" s="216" t="s">
        <v>4</v>
      </c>
      <c r="E44" s="48">
        <v>1</v>
      </c>
      <c r="F44" s="109"/>
      <c r="G44" s="54"/>
      <c r="H44" s="206"/>
      <c r="I44" s="343"/>
    </row>
    <row r="45" spans="1:9" s="6" customFormat="1" ht="24">
      <c r="A45" s="138" t="s">
        <v>330</v>
      </c>
      <c r="B45" s="153" t="s">
        <v>108</v>
      </c>
      <c r="C45" s="103"/>
      <c r="D45" s="104"/>
      <c r="E45" s="347"/>
      <c r="F45" s="340"/>
      <c r="G45" s="340"/>
      <c r="H45" s="340"/>
      <c r="I45" s="103"/>
    </row>
    <row r="46" spans="1:9" s="7" customFormat="1" ht="24">
      <c r="A46" s="40" t="s">
        <v>331</v>
      </c>
      <c r="B46" s="92" t="s">
        <v>112</v>
      </c>
      <c r="C46" s="216" t="s">
        <v>91</v>
      </c>
      <c r="D46" s="66" t="s">
        <v>6</v>
      </c>
      <c r="E46" s="48">
        <f>E31</f>
        <v>45</v>
      </c>
      <c r="F46" s="111"/>
      <c r="G46" s="37"/>
      <c r="H46" s="206"/>
      <c r="I46" s="343"/>
    </row>
    <row r="47" spans="1:9" s="6" customFormat="1" ht="24">
      <c r="A47" s="93" t="s">
        <v>332</v>
      </c>
      <c r="B47" s="153" t="s">
        <v>109</v>
      </c>
      <c r="C47" s="103"/>
      <c r="D47" s="104"/>
      <c r="E47" s="347"/>
      <c r="F47" s="340"/>
      <c r="G47" s="340"/>
      <c r="H47" s="340"/>
      <c r="I47" s="103"/>
    </row>
    <row r="48" spans="1:9" s="7" customFormat="1" ht="24">
      <c r="A48" s="40" t="s">
        <v>333</v>
      </c>
      <c r="B48" s="108" t="s">
        <v>171</v>
      </c>
      <c r="C48" s="216" t="s">
        <v>91</v>
      </c>
      <c r="D48" s="66" t="s">
        <v>5</v>
      </c>
      <c r="E48" s="48">
        <f>(2.35*3)+0.9+((150*1.5)*2*0.25)</f>
        <v>120.45</v>
      </c>
      <c r="F48" s="109"/>
      <c r="G48" s="37"/>
      <c r="H48" s="206"/>
      <c r="I48" s="343"/>
    </row>
    <row r="49" spans="1:9" s="6" customFormat="1" ht="24">
      <c r="A49" s="96" t="s">
        <v>334</v>
      </c>
      <c r="B49" s="100" t="s">
        <v>172</v>
      </c>
      <c r="C49" s="338"/>
      <c r="D49" s="338"/>
      <c r="E49" s="348"/>
      <c r="F49" s="340"/>
      <c r="G49" s="340"/>
      <c r="H49" s="340"/>
      <c r="I49" s="103"/>
    </row>
    <row r="50" spans="1:9" s="33" customFormat="1" ht="22.5" customHeight="1">
      <c r="A50" s="41" t="s">
        <v>335</v>
      </c>
      <c r="B50" s="62" t="s">
        <v>255</v>
      </c>
      <c r="C50" s="227"/>
      <c r="D50" s="227"/>
      <c r="E50" s="230"/>
      <c r="F50" s="419"/>
      <c r="G50" s="419"/>
      <c r="H50" s="423"/>
      <c r="I50" s="419"/>
    </row>
    <row r="51" spans="1:9" s="33" customFormat="1" ht="22.5" customHeight="1">
      <c r="A51" s="34" t="s">
        <v>336</v>
      </c>
      <c r="B51" s="213" t="s">
        <v>254</v>
      </c>
      <c r="C51" s="11" t="s">
        <v>105</v>
      </c>
      <c r="D51" s="66" t="s">
        <v>139</v>
      </c>
      <c r="E51" s="48">
        <v>0</v>
      </c>
      <c r="F51" s="351"/>
      <c r="G51" s="37"/>
      <c r="H51" s="352"/>
      <c r="I51" s="343"/>
    </row>
    <row r="52" spans="1:9" s="33" customFormat="1" ht="22.5" customHeight="1">
      <c r="A52" s="41" t="s">
        <v>337</v>
      </c>
      <c r="B52" s="62" t="s">
        <v>256</v>
      </c>
      <c r="C52" s="227"/>
      <c r="D52" s="227"/>
      <c r="E52" s="230"/>
      <c r="F52" s="419"/>
      <c r="G52" s="419"/>
      <c r="H52" s="423"/>
      <c r="I52" s="419"/>
    </row>
    <row r="53" spans="1:9" s="5" customFormat="1" ht="24">
      <c r="A53" s="34" t="s">
        <v>338</v>
      </c>
      <c r="B53" s="213" t="s">
        <v>257</v>
      </c>
      <c r="C53" s="11" t="s">
        <v>88</v>
      </c>
      <c r="D53" s="214" t="s">
        <v>139</v>
      </c>
      <c r="E53" s="48">
        <v>0</v>
      </c>
      <c r="F53" s="351"/>
      <c r="G53" s="37"/>
      <c r="H53" s="352"/>
      <c r="I53" s="343"/>
    </row>
    <row r="54" spans="1:9" s="5" customFormat="1" ht="24">
      <c r="A54" s="34" t="s">
        <v>339</v>
      </c>
      <c r="B54" s="61" t="s">
        <v>110</v>
      </c>
      <c r="C54" s="11" t="s">
        <v>88</v>
      </c>
      <c r="D54" s="66" t="s">
        <v>92</v>
      </c>
      <c r="E54" s="279">
        <v>0</v>
      </c>
      <c r="F54" s="235"/>
      <c r="G54" s="37"/>
      <c r="H54" s="235"/>
      <c r="I54" s="343"/>
    </row>
    <row r="55" spans="1:9" s="5" customFormat="1" ht="24">
      <c r="A55" s="41" t="s">
        <v>340</v>
      </c>
      <c r="B55" s="62" t="s">
        <v>258</v>
      </c>
      <c r="C55" s="227"/>
      <c r="D55" s="227"/>
      <c r="E55" s="230"/>
      <c r="F55" s="419"/>
      <c r="G55" s="419"/>
      <c r="H55" s="423"/>
      <c r="I55" s="419"/>
    </row>
    <row r="56" spans="1:9" s="5" customFormat="1" ht="24">
      <c r="A56" s="214" t="s">
        <v>341</v>
      </c>
      <c r="B56" s="226" t="s">
        <v>142</v>
      </c>
      <c r="C56" s="216" t="s">
        <v>105</v>
      </c>
      <c r="D56" s="214" t="s">
        <v>139</v>
      </c>
      <c r="E56" s="353">
        <v>0</v>
      </c>
      <c r="F56" s="351"/>
      <c r="G56" s="37"/>
      <c r="H56" s="352"/>
      <c r="I56" s="343"/>
    </row>
    <row r="57" spans="1:9" s="5" customFormat="1" ht="24">
      <c r="A57" s="214" t="s">
        <v>342</v>
      </c>
      <c r="B57" s="226" t="s">
        <v>143</v>
      </c>
      <c r="C57" s="216" t="s">
        <v>105</v>
      </c>
      <c r="D57" s="214" t="s">
        <v>6</v>
      </c>
      <c r="E57" s="353">
        <v>0</v>
      </c>
      <c r="F57" s="351"/>
      <c r="G57" s="37"/>
      <c r="H57" s="352"/>
      <c r="I57" s="343"/>
    </row>
    <row r="58" spans="1:9" s="5" customFormat="1" ht="24">
      <c r="A58" s="214" t="s">
        <v>343</v>
      </c>
      <c r="B58" s="226" t="s">
        <v>144</v>
      </c>
      <c r="C58" s="216" t="s">
        <v>105</v>
      </c>
      <c r="D58" s="214" t="s">
        <v>6</v>
      </c>
      <c r="E58" s="353">
        <v>0</v>
      </c>
      <c r="F58" s="351"/>
      <c r="G58" s="37"/>
      <c r="H58" s="352"/>
      <c r="I58" s="343"/>
    </row>
    <row r="59" spans="1:9" s="5" customFormat="1" ht="24">
      <c r="A59" s="214" t="s">
        <v>344</v>
      </c>
      <c r="B59" s="226" t="s">
        <v>145</v>
      </c>
      <c r="C59" s="216" t="s">
        <v>105</v>
      </c>
      <c r="D59" s="214" t="s">
        <v>6</v>
      </c>
      <c r="E59" s="353">
        <v>20</v>
      </c>
      <c r="F59" s="351"/>
      <c r="G59" s="37"/>
      <c r="H59" s="352"/>
      <c r="I59" s="343"/>
    </row>
    <row r="60" spans="1:9" s="5" customFormat="1" ht="24">
      <c r="A60" s="214" t="s">
        <v>345</v>
      </c>
      <c r="B60" s="226" t="s">
        <v>146</v>
      </c>
      <c r="C60" s="216" t="s">
        <v>105</v>
      </c>
      <c r="D60" s="214" t="s">
        <v>6</v>
      </c>
      <c r="E60" s="353">
        <v>0</v>
      </c>
      <c r="F60" s="351"/>
      <c r="G60" s="37"/>
      <c r="H60" s="352"/>
      <c r="I60" s="343"/>
    </row>
    <row r="61" spans="1:9" s="5" customFormat="1" ht="24">
      <c r="A61" s="214" t="s">
        <v>346</v>
      </c>
      <c r="B61" s="226" t="s">
        <v>259</v>
      </c>
      <c r="C61" s="66" t="s">
        <v>88</v>
      </c>
      <c r="D61" s="66" t="s">
        <v>92</v>
      </c>
      <c r="E61" s="279">
        <v>0</v>
      </c>
      <c r="F61" s="351"/>
      <c r="G61" s="37"/>
      <c r="H61" s="352"/>
      <c r="I61" s="343"/>
    </row>
    <row r="62" spans="1:9" s="5" customFormat="1" ht="24">
      <c r="A62" s="214" t="s">
        <v>347</v>
      </c>
      <c r="B62" s="226" t="s">
        <v>260</v>
      </c>
      <c r="C62" s="66" t="s">
        <v>88</v>
      </c>
      <c r="D62" s="66" t="s">
        <v>111</v>
      </c>
      <c r="E62" s="279">
        <v>0</v>
      </c>
      <c r="F62" s="351"/>
      <c r="G62" s="37"/>
      <c r="H62" s="352"/>
      <c r="I62" s="343"/>
    </row>
    <row r="63" spans="1:9" s="5" customFormat="1" ht="24">
      <c r="A63" s="41" t="s">
        <v>348</v>
      </c>
      <c r="B63" s="62" t="s">
        <v>261</v>
      </c>
      <c r="C63" s="227"/>
      <c r="D63" s="227"/>
      <c r="E63" s="230"/>
      <c r="F63" s="419"/>
      <c r="G63" s="419"/>
      <c r="H63" s="423"/>
      <c r="I63" s="419"/>
    </row>
    <row r="64" spans="1:9" s="5" customFormat="1" ht="24">
      <c r="A64" s="214" t="s">
        <v>349</v>
      </c>
      <c r="B64" s="226" t="s">
        <v>147</v>
      </c>
      <c r="C64" s="216" t="s">
        <v>105</v>
      </c>
      <c r="D64" s="214" t="s">
        <v>6</v>
      </c>
      <c r="E64" s="353">
        <v>20</v>
      </c>
      <c r="F64" s="351"/>
      <c r="G64" s="37"/>
      <c r="H64" s="352"/>
      <c r="I64" s="343"/>
    </row>
    <row r="65" spans="1:9" s="5" customFormat="1" ht="24">
      <c r="A65" s="214" t="s">
        <v>350</v>
      </c>
      <c r="B65" s="226" t="s">
        <v>148</v>
      </c>
      <c r="C65" s="216" t="s">
        <v>105</v>
      </c>
      <c r="D65" s="214" t="s">
        <v>6</v>
      </c>
      <c r="E65" s="353">
        <v>40</v>
      </c>
      <c r="F65" s="351"/>
      <c r="G65" s="37"/>
      <c r="H65" s="352"/>
      <c r="I65" s="343"/>
    </row>
    <row r="66" spans="1:9" s="5" customFormat="1" ht="24">
      <c r="A66" s="214" t="s">
        <v>351</v>
      </c>
      <c r="B66" s="226" t="s">
        <v>149</v>
      </c>
      <c r="C66" s="216" t="s">
        <v>105</v>
      </c>
      <c r="D66" s="214" t="s">
        <v>6</v>
      </c>
      <c r="E66" s="353">
        <v>20</v>
      </c>
      <c r="F66" s="351"/>
      <c r="G66" s="37"/>
      <c r="H66" s="352"/>
      <c r="I66" s="343"/>
    </row>
    <row r="67" spans="1:9" s="5" customFormat="1" ht="24">
      <c r="A67" s="15" t="s">
        <v>352</v>
      </c>
      <c r="B67" s="64" t="s">
        <v>262</v>
      </c>
      <c r="C67" s="227"/>
      <c r="D67" s="227"/>
      <c r="E67" s="230"/>
      <c r="F67" s="419"/>
      <c r="G67" s="419"/>
      <c r="H67" s="423"/>
      <c r="I67" s="419"/>
    </row>
    <row r="68" spans="1:9" s="5" customFormat="1" ht="24">
      <c r="A68" s="219" t="s">
        <v>353</v>
      </c>
      <c r="B68" s="63" t="s">
        <v>263</v>
      </c>
      <c r="C68" s="11" t="s">
        <v>88</v>
      </c>
      <c r="D68" s="66" t="s">
        <v>92</v>
      </c>
      <c r="E68" s="279">
        <v>3</v>
      </c>
      <c r="F68" s="351"/>
      <c r="G68" s="37"/>
      <c r="H68" s="352"/>
      <c r="I68" s="343"/>
    </row>
    <row r="69" spans="1:9" s="5" customFormat="1" ht="24">
      <c r="A69" s="219" t="s">
        <v>354</v>
      </c>
      <c r="B69" s="63" t="s">
        <v>264</v>
      </c>
      <c r="C69" s="11" t="s">
        <v>88</v>
      </c>
      <c r="D69" s="66" t="s">
        <v>92</v>
      </c>
      <c r="E69" s="279">
        <v>2</v>
      </c>
      <c r="F69" s="351"/>
      <c r="G69" s="37"/>
      <c r="H69" s="352"/>
      <c r="I69" s="343"/>
    </row>
    <row r="70" spans="1:9" s="5" customFormat="1" ht="24">
      <c r="A70" s="219" t="s">
        <v>355</v>
      </c>
      <c r="B70" s="63" t="s">
        <v>150</v>
      </c>
      <c r="C70" s="11" t="s">
        <v>88</v>
      </c>
      <c r="D70" s="66" t="s">
        <v>92</v>
      </c>
      <c r="E70" s="279">
        <v>15</v>
      </c>
      <c r="F70" s="351"/>
      <c r="G70" s="37"/>
      <c r="H70" s="352"/>
      <c r="I70" s="343"/>
    </row>
    <row r="71" spans="1:9" s="5" customFormat="1" ht="24">
      <c r="A71" s="219" t="s">
        <v>356</v>
      </c>
      <c r="B71" s="220" t="s">
        <v>118</v>
      </c>
      <c r="C71" s="11" t="s">
        <v>88</v>
      </c>
      <c r="D71" s="66" t="s">
        <v>92</v>
      </c>
      <c r="E71" s="279">
        <v>12</v>
      </c>
      <c r="F71" s="351"/>
      <c r="G71" s="37"/>
      <c r="H71" s="352"/>
      <c r="I71" s="343"/>
    </row>
    <row r="72" spans="1:9" s="5" customFormat="1" ht="24">
      <c r="A72" s="219" t="s">
        <v>357</v>
      </c>
      <c r="B72" s="221" t="s">
        <v>265</v>
      </c>
      <c r="C72" s="11" t="s">
        <v>88</v>
      </c>
      <c r="D72" s="66" t="s">
        <v>92</v>
      </c>
      <c r="E72" s="48">
        <v>0</v>
      </c>
      <c r="F72" s="351"/>
      <c r="G72" s="37"/>
      <c r="H72" s="352"/>
      <c r="I72" s="343"/>
    </row>
    <row r="73" spans="1:9" s="33" customFormat="1" ht="24">
      <c r="A73" s="15" t="s">
        <v>358</v>
      </c>
      <c r="B73" s="64" t="s">
        <v>266</v>
      </c>
      <c r="C73" s="227" t="s">
        <v>88</v>
      </c>
      <c r="D73" s="227"/>
      <c r="E73" s="230"/>
      <c r="F73" s="419"/>
      <c r="G73" s="419"/>
      <c r="H73" s="423"/>
      <c r="I73" s="419"/>
    </row>
    <row r="74" spans="1:9" s="33" customFormat="1" ht="22.5" customHeight="1">
      <c r="A74" s="219" t="s">
        <v>359</v>
      </c>
      <c r="B74" s="220" t="s">
        <v>267</v>
      </c>
      <c r="C74" s="11" t="s">
        <v>88</v>
      </c>
      <c r="D74" s="66" t="s">
        <v>6</v>
      </c>
      <c r="E74" s="48"/>
      <c r="F74" s="351"/>
      <c r="G74" s="37"/>
      <c r="H74" s="352"/>
      <c r="I74" s="343"/>
    </row>
    <row r="75" spans="1:9" s="33" customFormat="1" ht="22.5" customHeight="1">
      <c r="A75" s="219" t="s">
        <v>360</v>
      </c>
      <c r="B75" s="220" t="s">
        <v>268</v>
      </c>
      <c r="C75" s="66" t="s">
        <v>88</v>
      </c>
      <c r="D75" s="66" t="s">
        <v>92</v>
      </c>
      <c r="E75" s="48"/>
      <c r="F75" s="351"/>
      <c r="G75" s="37"/>
      <c r="H75" s="352"/>
      <c r="I75" s="343"/>
    </row>
    <row r="76" spans="1:9" s="33" customFormat="1" ht="22.5" customHeight="1">
      <c r="A76" s="219" t="s">
        <v>361</v>
      </c>
      <c r="B76" s="220" t="s">
        <v>269</v>
      </c>
      <c r="C76" s="66" t="s">
        <v>88</v>
      </c>
      <c r="D76" s="278" t="s">
        <v>4</v>
      </c>
      <c r="E76" s="279"/>
      <c r="F76" s="351"/>
      <c r="G76" s="37"/>
      <c r="H76" s="352"/>
      <c r="I76" s="343"/>
    </row>
    <row r="77" spans="1:9" s="33" customFormat="1" ht="24">
      <c r="A77" s="219" t="s">
        <v>362</v>
      </c>
      <c r="B77" s="213" t="s">
        <v>151</v>
      </c>
      <c r="C77" s="11" t="s">
        <v>88</v>
      </c>
      <c r="D77" s="66" t="s">
        <v>92</v>
      </c>
      <c r="E77" s="48"/>
      <c r="F77" s="351"/>
      <c r="G77" s="37"/>
      <c r="H77" s="352"/>
      <c r="I77" s="343"/>
    </row>
    <row r="78" spans="1:9" s="33" customFormat="1" ht="22.5" customHeight="1">
      <c r="A78" s="219" t="s">
        <v>363</v>
      </c>
      <c r="B78" s="213" t="s">
        <v>270</v>
      </c>
      <c r="C78" s="11" t="s">
        <v>88</v>
      </c>
      <c r="D78" s="66" t="s">
        <v>92</v>
      </c>
      <c r="E78" s="48"/>
      <c r="F78" s="351"/>
      <c r="G78" s="37"/>
      <c r="H78" s="352"/>
      <c r="I78" s="343"/>
    </row>
    <row r="79" spans="1:9" s="33" customFormat="1" ht="22.5" customHeight="1">
      <c r="A79" s="219" t="s">
        <v>364</v>
      </c>
      <c r="B79" s="213" t="s">
        <v>271</v>
      </c>
      <c r="C79" s="11" t="s">
        <v>88</v>
      </c>
      <c r="D79" s="66" t="s">
        <v>92</v>
      </c>
      <c r="E79" s="48"/>
      <c r="F79" s="351"/>
      <c r="G79" s="37"/>
      <c r="H79" s="352"/>
      <c r="I79" s="343"/>
    </row>
    <row r="80" spans="1:9" s="33" customFormat="1" ht="22.5" customHeight="1">
      <c r="A80" s="219" t="s">
        <v>365</v>
      </c>
      <c r="B80" s="213" t="s">
        <v>152</v>
      </c>
      <c r="C80" s="11" t="s">
        <v>88</v>
      </c>
      <c r="D80" s="66" t="s">
        <v>92</v>
      </c>
      <c r="E80" s="48"/>
      <c r="F80" s="351"/>
      <c r="G80" s="37"/>
      <c r="H80" s="352"/>
      <c r="I80" s="343"/>
    </row>
    <row r="81" spans="1:9" s="33" customFormat="1" ht="22.5" customHeight="1">
      <c r="A81" s="219" t="s">
        <v>366</v>
      </c>
      <c r="B81" s="220" t="s">
        <v>272</v>
      </c>
      <c r="C81" s="11" t="s">
        <v>88</v>
      </c>
      <c r="D81" s="66" t="s">
        <v>4</v>
      </c>
      <c r="E81" s="48"/>
      <c r="F81" s="351"/>
      <c r="G81" s="37"/>
      <c r="H81" s="352"/>
      <c r="I81" s="343"/>
    </row>
    <row r="82" spans="1:9" s="33" customFormat="1" ht="24">
      <c r="A82" s="15" t="s">
        <v>367</v>
      </c>
      <c r="B82" s="64" t="s">
        <v>281</v>
      </c>
      <c r="C82" s="227" t="s">
        <v>88</v>
      </c>
      <c r="D82" s="227" t="s">
        <v>4</v>
      </c>
      <c r="E82" s="230">
        <v>1</v>
      </c>
      <c r="F82" s="419"/>
      <c r="G82" s="419"/>
      <c r="H82" s="423"/>
      <c r="I82" s="419"/>
    </row>
    <row r="83" spans="1:9" s="33" customFormat="1" ht="24">
      <c r="A83" s="15" t="s">
        <v>368</v>
      </c>
      <c r="B83" s="62" t="s">
        <v>280</v>
      </c>
      <c r="C83" s="227" t="s">
        <v>105</v>
      </c>
      <c r="D83" s="227" t="s">
        <v>4</v>
      </c>
      <c r="E83" s="230">
        <v>1</v>
      </c>
      <c r="F83" s="419"/>
      <c r="G83" s="419"/>
      <c r="H83" s="423"/>
      <c r="I83" s="419"/>
    </row>
    <row r="84" spans="1:9" s="5" customFormat="1" ht="24">
      <c r="A84" s="138" t="s">
        <v>369</v>
      </c>
      <c r="B84" s="100" t="s">
        <v>49</v>
      </c>
      <c r="C84" s="338"/>
      <c r="D84" s="354"/>
      <c r="E84" s="355"/>
      <c r="F84" s="356"/>
      <c r="G84" s="356"/>
      <c r="H84" s="357"/>
      <c r="I84" s="338"/>
    </row>
    <row r="85" spans="1:9" s="6" customFormat="1" ht="24">
      <c r="A85" s="26" t="s">
        <v>370</v>
      </c>
      <c r="B85" s="114" t="s">
        <v>273</v>
      </c>
      <c r="C85" s="350"/>
      <c r="D85" s="350"/>
      <c r="E85" s="115"/>
      <c r="F85" s="349"/>
      <c r="G85" s="358"/>
      <c r="H85" s="358"/>
      <c r="I85" s="359"/>
    </row>
    <row r="86" spans="1:9" s="6" customFormat="1" ht="24">
      <c r="A86" s="27" t="s">
        <v>371</v>
      </c>
      <c r="B86" s="108" t="s">
        <v>8</v>
      </c>
      <c r="C86" s="66" t="s">
        <v>90</v>
      </c>
      <c r="D86" s="360"/>
      <c r="E86" s="48">
        <v>0</v>
      </c>
      <c r="F86" s="109"/>
      <c r="G86" s="37"/>
      <c r="H86" s="352"/>
      <c r="I86" s="343"/>
    </row>
    <row r="87" spans="1:9" s="9" customFormat="1" ht="24">
      <c r="A87" s="27" t="s">
        <v>372</v>
      </c>
      <c r="B87" s="116" t="s">
        <v>274</v>
      </c>
      <c r="C87" s="66" t="s">
        <v>90</v>
      </c>
      <c r="D87" s="360"/>
      <c r="E87" s="48">
        <v>0</v>
      </c>
      <c r="F87" s="109"/>
      <c r="G87" s="37"/>
      <c r="H87" s="352"/>
      <c r="I87" s="343"/>
    </row>
    <row r="88" spans="1:9" s="9" customFormat="1" ht="24">
      <c r="A88" s="27" t="s">
        <v>373</v>
      </c>
      <c r="B88" s="117" t="s">
        <v>275</v>
      </c>
      <c r="C88" s="66" t="s">
        <v>88</v>
      </c>
      <c r="D88" s="360"/>
      <c r="E88" s="48">
        <v>0</v>
      </c>
      <c r="F88" s="111"/>
      <c r="G88" s="37"/>
      <c r="H88" s="352"/>
      <c r="I88" s="343"/>
    </row>
    <row r="89" spans="1:9" s="9" customFormat="1" ht="24">
      <c r="A89" s="27" t="s">
        <v>374</v>
      </c>
      <c r="B89" s="116" t="s">
        <v>276</v>
      </c>
      <c r="C89" s="66" t="s">
        <v>88</v>
      </c>
      <c r="D89" s="360"/>
      <c r="E89" s="48">
        <v>0</v>
      </c>
      <c r="F89" s="111"/>
      <c r="G89" s="37"/>
      <c r="H89" s="352"/>
      <c r="I89" s="343"/>
    </row>
    <row r="90" spans="1:9" s="9" customFormat="1" ht="24">
      <c r="A90" s="27" t="s">
        <v>375</v>
      </c>
      <c r="B90" s="116" t="s">
        <v>277</v>
      </c>
      <c r="C90" s="66" t="s">
        <v>88</v>
      </c>
      <c r="D90" s="360"/>
      <c r="E90" s="48">
        <v>0</v>
      </c>
      <c r="F90" s="111"/>
      <c r="G90" s="37"/>
      <c r="H90" s="352"/>
      <c r="I90" s="343"/>
    </row>
    <row r="91" spans="1:9" s="9" customFormat="1" ht="24">
      <c r="A91" s="27" t="s">
        <v>376</v>
      </c>
      <c r="B91" s="116" t="s">
        <v>107</v>
      </c>
      <c r="C91" s="66" t="s">
        <v>88</v>
      </c>
      <c r="D91" s="360"/>
      <c r="E91" s="48">
        <v>0</v>
      </c>
      <c r="F91" s="111"/>
      <c r="G91" s="37"/>
      <c r="H91" s="352"/>
      <c r="I91" s="343"/>
    </row>
    <row r="92" spans="1:9" s="9" customFormat="1" ht="24">
      <c r="A92" s="27" t="s">
        <v>377</v>
      </c>
      <c r="B92" s="116" t="s">
        <v>103</v>
      </c>
      <c r="C92" s="66" t="s">
        <v>88</v>
      </c>
      <c r="D92" s="360"/>
      <c r="E92" s="48">
        <v>0</v>
      </c>
      <c r="F92" s="111"/>
      <c r="G92" s="37"/>
      <c r="H92" s="352"/>
      <c r="I92" s="343"/>
    </row>
    <row r="93" spans="1:9" s="9" customFormat="1" ht="24">
      <c r="A93" s="27" t="s">
        <v>378</v>
      </c>
      <c r="B93" s="116" t="s">
        <v>104</v>
      </c>
      <c r="C93" s="66" t="s">
        <v>88</v>
      </c>
      <c r="D93" s="360"/>
      <c r="E93" s="48">
        <v>0</v>
      </c>
      <c r="F93" s="111"/>
      <c r="G93" s="37"/>
      <c r="H93" s="352"/>
      <c r="I93" s="343"/>
    </row>
    <row r="94" spans="1:9" s="9" customFormat="1" ht="24">
      <c r="A94" s="27" t="s">
        <v>379</v>
      </c>
      <c r="B94" s="116" t="s">
        <v>278</v>
      </c>
      <c r="C94" s="66" t="s">
        <v>88</v>
      </c>
      <c r="D94" s="360"/>
      <c r="E94" s="48">
        <v>0</v>
      </c>
      <c r="F94" s="111"/>
      <c r="G94" s="37"/>
      <c r="H94" s="352"/>
      <c r="I94" s="343"/>
    </row>
    <row r="95" spans="1:9" s="9" customFormat="1" ht="24">
      <c r="A95" s="27" t="s">
        <v>380</v>
      </c>
      <c r="B95" s="116" t="s">
        <v>279</v>
      </c>
      <c r="C95" s="66" t="s">
        <v>105</v>
      </c>
      <c r="D95" s="360"/>
      <c r="E95" s="48">
        <v>0</v>
      </c>
      <c r="F95" s="351"/>
      <c r="G95" s="54"/>
      <c r="H95" s="352"/>
      <c r="I95" s="343"/>
    </row>
    <row r="96" spans="1:9" s="9" customFormat="1" ht="24">
      <c r="A96" s="26" t="s">
        <v>381</v>
      </c>
      <c r="B96" s="157" t="s">
        <v>253</v>
      </c>
      <c r="C96" s="350"/>
      <c r="D96" s="350"/>
      <c r="E96" s="115"/>
      <c r="F96" s="349"/>
      <c r="G96" s="160"/>
      <c r="H96" s="358"/>
      <c r="I96" s="361"/>
    </row>
    <row r="97" spans="1:9" s="9" customFormat="1" ht="24">
      <c r="A97" s="40" t="s">
        <v>382</v>
      </c>
      <c r="B97" s="108" t="s">
        <v>8</v>
      </c>
      <c r="C97" s="66" t="s">
        <v>90</v>
      </c>
      <c r="D97" s="216"/>
      <c r="E97" s="48">
        <v>0</v>
      </c>
      <c r="F97" s="109"/>
      <c r="G97" s="37"/>
      <c r="H97" s="206"/>
      <c r="I97" s="343"/>
    </row>
    <row r="98" spans="1:9" s="9" customFormat="1" ht="24">
      <c r="A98" s="40" t="s">
        <v>383</v>
      </c>
      <c r="B98" s="108" t="s">
        <v>252</v>
      </c>
      <c r="C98" s="66" t="s">
        <v>90</v>
      </c>
      <c r="D98" s="216"/>
      <c r="E98" s="48">
        <v>0</v>
      </c>
      <c r="F98" s="109"/>
      <c r="G98" s="37"/>
      <c r="H98" s="206"/>
      <c r="I98" s="343"/>
    </row>
    <row r="99" spans="1:9" s="9" customFormat="1" ht="24">
      <c r="A99" s="40" t="s">
        <v>384</v>
      </c>
      <c r="B99" s="119" t="s">
        <v>251</v>
      </c>
      <c r="C99" s="66" t="s">
        <v>90</v>
      </c>
      <c r="D99" s="216"/>
      <c r="E99" s="48">
        <v>0</v>
      </c>
      <c r="F99" s="109"/>
      <c r="G99" s="37"/>
      <c r="H99" s="206"/>
      <c r="I99" s="343"/>
    </row>
    <row r="100" spans="1:9" s="9" customFormat="1" ht="24">
      <c r="A100" s="40" t="s">
        <v>385</v>
      </c>
      <c r="B100" s="119" t="s">
        <v>250</v>
      </c>
      <c r="C100" s="66" t="s">
        <v>88</v>
      </c>
      <c r="D100" s="216"/>
      <c r="E100" s="48">
        <v>0</v>
      </c>
      <c r="F100" s="109"/>
      <c r="G100" s="37"/>
      <c r="H100" s="206"/>
      <c r="I100" s="343"/>
    </row>
    <row r="101" spans="1:9" s="9" customFormat="1" ht="24">
      <c r="A101" s="40" t="s">
        <v>386</v>
      </c>
      <c r="B101" s="119" t="s">
        <v>115</v>
      </c>
      <c r="C101" s="66" t="s">
        <v>88</v>
      </c>
      <c r="D101" s="216"/>
      <c r="E101" s="48">
        <v>0</v>
      </c>
      <c r="F101" s="109"/>
      <c r="G101" s="37"/>
      <c r="H101" s="206"/>
      <c r="I101" s="343"/>
    </row>
    <row r="102" spans="1:9" s="5" customFormat="1" ht="24">
      <c r="A102" s="40" t="s">
        <v>387</v>
      </c>
      <c r="B102" s="110" t="s">
        <v>50</v>
      </c>
      <c r="C102" s="216" t="s">
        <v>91</v>
      </c>
      <c r="D102" s="216"/>
      <c r="E102" s="48">
        <v>0</v>
      </c>
      <c r="F102" s="109"/>
      <c r="G102" s="37"/>
      <c r="H102" s="206"/>
      <c r="I102" s="343"/>
    </row>
    <row r="103" spans="1:9" s="5" customFormat="1" ht="24">
      <c r="A103" s="40" t="s">
        <v>388</v>
      </c>
      <c r="B103" s="110" t="s">
        <v>215</v>
      </c>
      <c r="C103" s="216" t="s">
        <v>91</v>
      </c>
      <c r="D103" s="216"/>
      <c r="E103" s="48">
        <v>0</v>
      </c>
      <c r="F103" s="109"/>
      <c r="G103" s="37"/>
      <c r="H103" s="206"/>
      <c r="I103" s="343"/>
    </row>
    <row r="104" spans="1:9" s="5" customFormat="1" ht="24">
      <c r="A104" s="40" t="s">
        <v>389</v>
      </c>
      <c r="B104" s="110" t="s">
        <v>77</v>
      </c>
      <c r="C104" s="216" t="s">
        <v>91</v>
      </c>
      <c r="D104" s="216"/>
      <c r="E104" s="48">
        <v>0</v>
      </c>
      <c r="F104" s="109"/>
      <c r="G104" s="37"/>
      <c r="H104" s="206"/>
      <c r="I104" s="343"/>
    </row>
    <row r="105" spans="1:9" s="5" customFormat="1" ht="24">
      <c r="A105" s="40" t="s">
        <v>390</v>
      </c>
      <c r="B105" s="110" t="s">
        <v>216</v>
      </c>
      <c r="C105" s="216" t="s">
        <v>91</v>
      </c>
      <c r="D105" s="216"/>
      <c r="E105" s="48">
        <v>0</v>
      </c>
      <c r="F105" s="109"/>
      <c r="G105" s="37"/>
      <c r="H105" s="206"/>
      <c r="I105" s="343"/>
    </row>
    <row r="106" spans="1:9" s="5" customFormat="1" ht="24">
      <c r="A106" s="40" t="s">
        <v>391</v>
      </c>
      <c r="B106" s="110" t="s">
        <v>13</v>
      </c>
      <c r="C106" s="216" t="s">
        <v>91</v>
      </c>
      <c r="D106" s="216"/>
      <c r="E106" s="48">
        <v>0</v>
      </c>
      <c r="F106" s="109"/>
      <c r="G106" s="37"/>
      <c r="H106" s="206"/>
      <c r="I106" s="343"/>
    </row>
    <row r="107" spans="1:9" s="5" customFormat="1" ht="24">
      <c r="A107" s="40" t="s">
        <v>392</v>
      </c>
      <c r="B107" s="110" t="s">
        <v>217</v>
      </c>
      <c r="C107" s="216" t="s">
        <v>91</v>
      </c>
      <c r="D107" s="216"/>
      <c r="E107" s="48">
        <v>0</v>
      </c>
      <c r="F107" s="109"/>
      <c r="G107" s="37"/>
      <c r="H107" s="206"/>
      <c r="I107" s="343"/>
    </row>
    <row r="108" spans="1:9" s="9" customFormat="1" ht="24">
      <c r="A108" s="40" t="s">
        <v>393</v>
      </c>
      <c r="B108" s="116" t="s">
        <v>249</v>
      </c>
      <c r="C108" s="66" t="s">
        <v>88</v>
      </c>
      <c r="D108" s="216"/>
      <c r="E108" s="48">
        <v>0</v>
      </c>
      <c r="F108" s="351"/>
      <c r="G108" s="54"/>
      <c r="H108" s="352"/>
      <c r="I108" s="343"/>
    </row>
    <row r="109" spans="1:9" s="9" customFormat="1" ht="48">
      <c r="A109" s="40" t="s">
        <v>394</v>
      </c>
      <c r="B109" s="110" t="s">
        <v>248</v>
      </c>
      <c r="C109" s="66" t="s">
        <v>88</v>
      </c>
      <c r="D109" s="216"/>
      <c r="E109" s="48">
        <v>0</v>
      </c>
      <c r="F109" s="120"/>
      <c r="G109" s="37"/>
      <c r="H109" s="206"/>
      <c r="I109" s="343"/>
    </row>
    <row r="110" spans="1:9" s="5" customFormat="1" ht="24">
      <c r="A110" s="138" t="s">
        <v>395</v>
      </c>
      <c r="B110" s="100" t="s">
        <v>9</v>
      </c>
      <c r="C110" s="338"/>
      <c r="D110" s="354"/>
      <c r="E110" s="355"/>
      <c r="F110" s="356"/>
      <c r="G110" s="356"/>
      <c r="H110" s="357"/>
      <c r="I110" s="338"/>
    </row>
    <row r="111" spans="1:9" s="6" customFormat="1" ht="24">
      <c r="A111" s="26" t="s">
        <v>396</v>
      </c>
      <c r="B111" s="157" t="s">
        <v>247</v>
      </c>
      <c r="C111" s="350"/>
      <c r="D111" s="350"/>
      <c r="E111" s="115"/>
      <c r="F111" s="358"/>
      <c r="G111" s="358"/>
      <c r="H111" s="358"/>
      <c r="I111" s="359"/>
    </row>
    <row r="112" spans="1:9" s="6" customFormat="1" ht="24">
      <c r="A112" s="36" t="s">
        <v>397</v>
      </c>
      <c r="B112" s="110" t="s">
        <v>244</v>
      </c>
      <c r="C112" s="216" t="s">
        <v>91</v>
      </c>
      <c r="D112" s="216" t="s">
        <v>7</v>
      </c>
      <c r="E112" s="48">
        <f>(32.5+4+24.5)*0.1</f>
        <v>6.1000000000000005</v>
      </c>
      <c r="F112" s="109"/>
      <c r="G112" s="37"/>
      <c r="H112" s="206"/>
      <c r="I112" s="343"/>
    </row>
    <row r="113" spans="1:9" s="6" customFormat="1" ht="24">
      <c r="A113" s="36" t="s">
        <v>398</v>
      </c>
      <c r="B113" s="110" t="s">
        <v>245</v>
      </c>
      <c r="C113" s="216" t="s">
        <v>91</v>
      </c>
      <c r="D113" s="216" t="s">
        <v>7</v>
      </c>
      <c r="E113" s="48">
        <f>(32.5+4+24.5)*0.05</f>
        <v>3.0500000000000003</v>
      </c>
      <c r="F113" s="109"/>
      <c r="G113" s="37"/>
      <c r="H113" s="206"/>
      <c r="I113" s="343"/>
    </row>
    <row r="114" spans="1:9" s="6" customFormat="1" ht="24">
      <c r="A114" s="36" t="s">
        <v>399</v>
      </c>
      <c r="B114" s="110" t="s">
        <v>246</v>
      </c>
      <c r="C114" s="216" t="s">
        <v>91</v>
      </c>
      <c r="D114" s="216" t="s">
        <v>5</v>
      </c>
      <c r="E114" s="48">
        <f>32.5+4+24.5</f>
        <v>61</v>
      </c>
      <c r="F114" s="109"/>
      <c r="G114" s="37"/>
      <c r="H114" s="206"/>
      <c r="I114" s="343"/>
    </row>
    <row r="115" spans="1:9" s="6" customFormat="1" ht="24">
      <c r="A115" s="26" t="s">
        <v>400</v>
      </c>
      <c r="B115" s="157" t="s">
        <v>243</v>
      </c>
      <c r="C115" s="350"/>
      <c r="D115" s="350"/>
      <c r="E115" s="115"/>
      <c r="F115" s="358"/>
      <c r="G115" s="358"/>
      <c r="H115" s="358"/>
      <c r="I115" s="362"/>
    </row>
    <row r="116" spans="1:9" s="6" customFormat="1" ht="24">
      <c r="A116" s="36" t="s">
        <v>401</v>
      </c>
      <c r="B116" s="28" t="s">
        <v>69</v>
      </c>
      <c r="C116" s="11" t="s">
        <v>88</v>
      </c>
      <c r="D116" s="11" t="s">
        <v>5</v>
      </c>
      <c r="E116" s="364">
        <f>10.3*2</f>
        <v>20.6</v>
      </c>
      <c r="F116" s="109"/>
      <c r="G116" s="37"/>
      <c r="H116" s="206"/>
      <c r="I116" s="343"/>
    </row>
    <row r="117" spans="1:9" s="5" customFormat="1" ht="24">
      <c r="A117" s="36" t="s">
        <v>402</v>
      </c>
      <c r="B117" s="28" t="s">
        <v>70</v>
      </c>
      <c r="C117" s="11" t="s">
        <v>88</v>
      </c>
      <c r="D117" s="66" t="s">
        <v>5</v>
      </c>
      <c r="E117" s="365">
        <v>15</v>
      </c>
      <c r="F117" s="111"/>
      <c r="G117" s="37"/>
      <c r="H117" s="207"/>
      <c r="I117" s="343"/>
    </row>
    <row r="118" spans="1:9" s="6" customFormat="1" ht="24">
      <c r="A118" s="36" t="s">
        <v>403</v>
      </c>
      <c r="B118" s="28" t="s">
        <v>71</v>
      </c>
      <c r="C118" s="11" t="s">
        <v>88</v>
      </c>
      <c r="D118" s="66" t="s">
        <v>92</v>
      </c>
      <c r="E118" s="364">
        <v>2</v>
      </c>
      <c r="F118" s="111"/>
      <c r="G118" s="37"/>
      <c r="H118" s="207"/>
      <c r="I118" s="343"/>
    </row>
    <row r="119" spans="1:9" s="4" customFormat="1" ht="24">
      <c r="A119" s="36" t="s">
        <v>404</v>
      </c>
      <c r="B119" s="28" t="s">
        <v>72</v>
      </c>
      <c r="C119" s="66" t="s">
        <v>88</v>
      </c>
      <c r="D119" s="216" t="s">
        <v>6</v>
      </c>
      <c r="E119" s="365">
        <f>2+2.15+2.05+5+7</f>
        <v>18.2</v>
      </c>
      <c r="F119" s="111"/>
      <c r="G119" s="37"/>
      <c r="H119" s="207"/>
      <c r="I119" s="343"/>
    </row>
    <row r="120" spans="1:9" s="5" customFormat="1" ht="24">
      <c r="A120" s="36" t="s">
        <v>405</v>
      </c>
      <c r="B120" s="110" t="s">
        <v>157</v>
      </c>
      <c r="C120" s="66" t="s">
        <v>88</v>
      </c>
      <c r="D120" s="66" t="s">
        <v>92</v>
      </c>
      <c r="E120" s="48">
        <v>4</v>
      </c>
      <c r="F120" s="111"/>
      <c r="G120" s="37"/>
      <c r="H120" s="207"/>
      <c r="I120" s="343"/>
    </row>
    <row r="121" spans="1:9" s="5" customFormat="1" ht="24">
      <c r="A121" s="36" t="s">
        <v>406</v>
      </c>
      <c r="B121" s="105" t="s">
        <v>240</v>
      </c>
      <c r="C121" s="66" t="s">
        <v>88</v>
      </c>
      <c r="D121" s="66" t="s">
        <v>5</v>
      </c>
      <c r="E121" s="48">
        <f>1*(0.75*2)</f>
        <v>1.5</v>
      </c>
      <c r="F121" s="109"/>
      <c r="G121" s="37"/>
      <c r="H121" s="206"/>
      <c r="I121" s="343"/>
    </row>
    <row r="122" spans="1:9" s="6" customFormat="1" ht="24">
      <c r="A122" s="26" t="s">
        <v>407</v>
      </c>
      <c r="B122" s="157" t="s">
        <v>235</v>
      </c>
      <c r="C122" s="350"/>
      <c r="D122" s="350"/>
      <c r="E122" s="115"/>
      <c r="F122" s="358"/>
      <c r="G122" s="358"/>
      <c r="H122" s="358"/>
      <c r="I122" s="362"/>
    </row>
    <row r="123" spans="1:9" s="5" customFormat="1" ht="24">
      <c r="A123" s="34" t="s">
        <v>408</v>
      </c>
      <c r="B123" s="28" t="s">
        <v>236</v>
      </c>
      <c r="C123" s="11" t="s">
        <v>88</v>
      </c>
      <c r="D123" s="11" t="s">
        <v>7</v>
      </c>
      <c r="E123" s="101">
        <f>(0.55*0.4*12)+(0.55*0.4*20.6)</f>
        <v>7.1720000000000015</v>
      </c>
      <c r="F123" s="109"/>
      <c r="G123" s="37"/>
      <c r="H123" s="206"/>
      <c r="I123" s="343"/>
    </row>
    <row r="124" spans="1:9" s="5" customFormat="1" ht="24">
      <c r="A124" s="34" t="s">
        <v>409</v>
      </c>
      <c r="B124" s="108" t="s">
        <v>237</v>
      </c>
      <c r="C124" s="11" t="s">
        <v>88</v>
      </c>
      <c r="D124" s="11" t="s">
        <v>7</v>
      </c>
      <c r="E124" s="48">
        <f>(0.15*3.3*2)+(0.15*(7.42+3.06))</f>
        <v>2.5619999999999998</v>
      </c>
      <c r="F124" s="109"/>
      <c r="G124" s="37"/>
      <c r="H124" s="206"/>
      <c r="I124" s="343"/>
    </row>
    <row r="125" spans="1:9" s="5" customFormat="1" ht="24">
      <c r="A125" s="34" t="s">
        <v>410</v>
      </c>
      <c r="B125" s="28" t="s">
        <v>241</v>
      </c>
      <c r="C125" s="11" t="s">
        <v>88</v>
      </c>
      <c r="D125" s="11" t="s">
        <v>7</v>
      </c>
      <c r="E125" s="48">
        <f>((10+16)*0.12)+(0.1*0.1*(20.6+12))</f>
        <v>3.4460000000000002</v>
      </c>
      <c r="F125" s="109"/>
      <c r="G125" s="37"/>
      <c r="H125" s="206"/>
      <c r="I125" s="343"/>
    </row>
    <row r="126" spans="1:9" s="5" customFormat="1" ht="24">
      <c r="A126" s="34" t="s">
        <v>411</v>
      </c>
      <c r="B126" s="28" t="s">
        <v>240</v>
      </c>
      <c r="C126" s="11" t="s">
        <v>88</v>
      </c>
      <c r="D126" s="11" t="s">
        <v>5</v>
      </c>
      <c r="E126" s="101">
        <v>3.75</v>
      </c>
      <c r="F126" s="109"/>
      <c r="G126" s="37"/>
      <c r="H126" s="206"/>
      <c r="I126" s="343"/>
    </row>
    <row r="127" spans="1:9" s="7" customFormat="1" ht="24">
      <c r="A127" s="34" t="s">
        <v>412</v>
      </c>
      <c r="B127" s="28" t="s">
        <v>242</v>
      </c>
      <c r="C127" s="11" t="s">
        <v>88</v>
      </c>
      <c r="D127" s="216" t="s">
        <v>6</v>
      </c>
      <c r="E127" s="48">
        <f>8+15+7.2+7.2</f>
        <v>37.4</v>
      </c>
      <c r="F127" s="120"/>
      <c r="G127" s="37"/>
      <c r="H127" s="206"/>
      <c r="I127" s="343"/>
    </row>
    <row r="128" spans="1:9" s="6" customFormat="1" ht="24">
      <c r="A128" s="26" t="s">
        <v>413</v>
      </c>
      <c r="B128" s="157" t="s">
        <v>234</v>
      </c>
      <c r="C128" s="350"/>
      <c r="D128" s="350"/>
      <c r="E128" s="115"/>
      <c r="F128" s="358"/>
      <c r="G128" s="358"/>
      <c r="H128" s="358"/>
      <c r="I128" s="362"/>
    </row>
    <row r="129" spans="1:9" s="5" customFormat="1" ht="24">
      <c r="A129" s="34" t="s">
        <v>414</v>
      </c>
      <c r="B129" s="28" t="s">
        <v>236</v>
      </c>
      <c r="C129" s="11" t="s">
        <v>91</v>
      </c>
      <c r="D129" s="11" t="s">
        <v>7</v>
      </c>
      <c r="E129" s="101">
        <f>(0.4*0.3*0.8)*2</f>
        <v>0.192</v>
      </c>
      <c r="F129" s="109"/>
      <c r="G129" s="37"/>
      <c r="H129" s="206"/>
      <c r="I129" s="343"/>
    </row>
    <row r="130" spans="1:9" s="5" customFormat="1" ht="24">
      <c r="A130" s="34" t="s">
        <v>415</v>
      </c>
      <c r="B130" s="108" t="s">
        <v>237</v>
      </c>
      <c r="C130" s="66" t="s">
        <v>91</v>
      </c>
      <c r="D130" s="66" t="s">
        <v>7</v>
      </c>
      <c r="E130" s="101">
        <f>(0.15*0.25)*2</f>
        <v>7.4999999999999997E-2</v>
      </c>
      <c r="F130" s="109"/>
      <c r="G130" s="37"/>
      <c r="H130" s="206"/>
      <c r="I130" s="343"/>
    </row>
    <row r="131" spans="1:9" s="5" customFormat="1" ht="24">
      <c r="A131" s="34" t="s">
        <v>416</v>
      </c>
      <c r="B131" s="108" t="s">
        <v>238</v>
      </c>
      <c r="C131" s="66" t="s">
        <v>91</v>
      </c>
      <c r="D131" s="66" t="s">
        <v>7</v>
      </c>
      <c r="E131" s="101">
        <f>(1.15*0.12)+(0.1*0.1*1.2*2)</f>
        <v>0.16199999999999998</v>
      </c>
      <c r="F131" s="109"/>
      <c r="G131" s="37"/>
      <c r="H131" s="206"/>
      <c r="I131" s="343"/>
    </row>
    <row r="132" spans="1:9" s="7" customFormat="1" ht="24">
      <c r="A132" s="34" t="s">
        <v>417</v>
      </c>
      <c r="B132" s="108" t="s">
        <v>239</v>
      </c>
      <c r="C132" s="66" t="s">
        <v>91</v>
      </c>
      <c r="D132" s="216" t="s">
        <v>6</v>
      </c>
      <c r="E132" s="48">
        <f>1.2*2</f>
        <v>2.4</v>
      </c>
      <c r="F132" s="120"/>
      <c r="G132" s="37"/>
      <c r="H132" s="206"/>
      <c r="I132" s="343"/>
    </row>
    <row r="133" spans="1:9" s="7" customFormat="1" ht="24">
      <c r="A133" s="34" t="s">
        <v>418</v>
      </c>
      <c r="B133" s="28" t="s">
        <v>240</v>
      </c>
      <c r="C133" s="66" t="s">
        <v>91</v>
      </c>
      <c r="D133" s="216" t="s">
        <v>5</v>
      </c>
      <c r="E133" s="48">
        <f>0.75+0.75+1.1+1.1</f>
        <v>3.7</v>
      </c>
      <c r="F133" s="109"/>
      <c r="G133" s="37"/>
      <c r="H133" s="206"/>
      <c r="I133" s="343"/>
    </row>
    <row r="134" spans="1:9" s="5" customFormat="1" ht="24">
      <c r="A134" s="96" t="s">
        <v>419</v>
      </c>
      <c r="B134" s="100" t="s">
        <v>10</v>
      </c>
      <c r="C134" s="338"/>
      <c r="D134" s="354"/>
      <c r="E134" s="355"/>
      <c r="F134" s="356"/>
      <c r="G134" s="356"/>
      <c r="H134" s="341"/>
      <c r="I134" s="338"/>
    </row>
    <row r="135" spans="1:9" s="6" customFormat="1" ht="24">
      <c r="A135" s="26" t="s">
        <v>420</v>
      </c>
      <c r="B135" s="157" t="s">
        <v>282</v>
      </c>
      <c r="C135" s="350"/>
      <c r="D135" s="350"/>
      <c r="E135" s="115"/>
      <c r="F135" s="358"/>
      <c r="G135" s="358"/>
      <c r="H135" s="358"/>
      <c r="I135" s="362"/>
    </row>
    <row r="136" spans="1:9" s="6" customFormat="1" ht="48">
      <c r="A136" s="34" t="s">
        <v>421</v>
      </c>
      <c r="B136" s="28" t="s">
        <v>230</v>
      </c>
      <c r="C136" s="11" t="s">
        <v>91</v>
      </c>
      <c r="D136" s="66"/>
      <c r="E136" s="48">
        <v>0</v>
      </c>
      <c r="F136" s="111"/>
      <c r="G136" s="37"/>
      <c r="H136" s="206"/>
      <c r="I136" s="343"/>
    </row>
    <row r="137" spans="1:9" s="5" customFormat="1" ht="24">
      <c r="A137" s="34" t="s">
        <v>422</v>
      </c>
      <c r="B137" s="28" t="s">
        <v>73</v>
      </c>
      <c r="C137" s="11" t="s">
        <v>91</v>
      </c>
      <c r="D137" s="66"/>
      <c r="E137" s="48">
        <v>0</v>
      </c>
      <c r="F137" s="109"/>
      <c r="G137" s="37"/>
      <c r="H137" s="206"/>
      <c r="I137" s="343"/>
    </row>
    <row r="138" spans="1:9" s="5" customFormat="1" ht="24">
      <c r="A138" s="34" t="s">
        <v>423</v>
      </c>
      <c r="B138" s="28" t="s">
        <v>43</v>
      </c>
      <c r="C138" s="11" t="s">
        <v>91</v>
      </c>
      <c r="D138" s="216"/>
      <c r="E138" s="48">
        <v>0</v>
      </c>
      <c r="F138" s="109"/>
      <c r="G138" s="37"/>
      <c r="H138" s="206"/>
      <c r="I138" s="343"/>
    </row>
    <row r="139" spans="1:9" s="5" customFormat="1" ht="24">
      <c r="A139" s="34" t="s">
        <v>424</v>
      </c>
      <c r="B139" s="28" t="s">
        <v>231</v>
      </c>
      <c r="C139" s="11" t="s">
        <v>91</v>
      </c>
      <c r="D139" s="216"/>
      <c r="E139" s="48">
        <v>0</v>
      </c>
      <c r="F139" s="109"/>
      <c r="G139" s="37"/>
      <c r="H139" s="206"/>
      <c r="I139" s="343"/>
    </row>
    <row r="140" spans="1:9" s="5" customFormat="1" ht="24">
      <c r="A140" s="34" t="s">
        <v>425</v>
      </c>
      <c r="B140" s="28" t="s">
        <v>74</v>
      </c>
      <c r="C140" s="11" t="s">
        <v>91</v>
      </c>
      <c r="D140" s="216"/>
      <c r="E140" s="48">
        <v>0</v>
      </c>
      <c r="F140" s="111"/>
      <c r="G140" s="37"/>
      <c r="H140" s="206"/>
      <c r="I140" s="343"/>
    </row>
    <row r="141" spans="1:9" s="5" customFormat="1" ht="24">
      <c r="A141" s="34" t="s">
        <v>426</v>
      </c>
      <c r="B141" s="28" t="s">
        <v>232</v>
      </c>
      <c r="C141" s="11" t="s">
        <v>91</v>
      </c>
      <c r="D141" s="66"/>
      <c r="E141" s="48">
        <v>0</v>
      </c>
      <c r="F141" s="109"/>
      <c r="G141" s="37"/>
      <c r="H141" s="206"/>
      <c r="I141" s="343"/>
    </row>
    <row r="142" spans="1:9" s="5" customFormat="1" ht="24">
      <c r="A142" s="34" t="s">
        <v>427</v>
      </c>
      <c r="B142" s="28" t="s">
        <v>233</v>
      </c>
      <c r="C142" s="11" t="s">
        <v>91</v>
      </c>
      <c r="D142" s="66" t="s">
        <v>92</v>
      </c>
      <c r="E142" s="48">
        <v>3</v>
      </c>
      <c r="F142" s="109"/>
      <c r="G142" s="37"/>
      <c r="H142" s="206"/>
      <c r="I142" s="343"/>
    </row>
    <row r="143" spans="1:9" s="6" customFormat="1" ht="24">
      <c r="A143" s="26" t="s">
        <v>428</v>
      </c>
      <c r="B143" s="157" t="s">
        <v>283</v>
      </c>
      <c r="C143" s="350"/>
      <c r="D143" s="350"/>
      <c r="E143" s="115"/>
      <c r="F143" s="358"/>
      <c r="G143" s="358"/>
      <c r="H143" s="358"/>
      <c r="I143" s="362"/>
    </row>
    <row r="144" spans="1:9" s="6" customFormat="1" ht="24">
      <c r="A144" s="27" t="s">
        <v>429</v>
      </c>
      <c r="B144" s="108" t="s">
        <v>228</v>
      </c>
      <c r="C144" s="11" t="s">
        <v>91</v>
      </c>
      <c r="D144" s="66"/>
      <c r="E144" s="48">
        <v>0</v>
      </c>
      <c r="F144" s="120"/>
      <c r="G144" s="54"/>
      <c r="H144" s="206"/>
      <c r="I144" s="343"/>
    </row>
    <row r="145" spans="1:9" s="5" customFormat="1" ht="24">
      <c r="A145" s="27" t="s">
        <v>430</v>
      </c>
      <c r="B145" s="28" t="s">
        <v>11</v>
      </c>
      <c r="C145" s="11" t="s">
        <v>88</v>
      </c>
      <c r="D145" s="66"/>
      <c r="E145" s="48">
        <v>0</v>
      </c>
      <c r="F145" s="109"/>
      <c r="G145" s="54"/>
      <c r="H145" s="206"/>
      <c r="I145" s="343"/>
    </row>
    <row r="146" spans="1:9" s="5" customFormat="1" ht="24">
      <c r="A146" s="27" t="s">
        <v>431</v>
      </c>
      <c r="B146" s="28" t="s">
        <v>229</v>
      </c>
      <c r="C146" s="11" t="s">
        <v>88</v>
      </c>
      <c r="D146" s="216"/>
      <c r="E146" s="48">
        <v>0</v>
      </c>
      <c r="F146" s="109"/>
      <c r="G146" s="54"/>
      <c r="H146" s="206"/>
      <c r="I146" s="343"/>
    </row>
    <row r="147" spans="1:9" s="5" customFormat="1" ht="24">
      <c r="A147" s="27" t="s">
        <v>432</v>
      </c>
      <c r="B147" s="28" t="s">
        <v>284</v>
      </c>
      <c r="C147" s="11" t="s">
        <v>88</v>
      </c>
      <c r="D147" s="66" t="s">
        <v>92</v>
      </c>
      <c r="E147" s="101">
        <v>1</v>
      </c>
      <c r="F147" s="111"/>
      <c r="G147" s="54"/>
      <c r="H147" s="206"/>
      <c r="I147" s="343"/>
    </row>
    <row r="148" spans="1:9" s="6" customFormat="1" ht="24">
      <c r="A148" s="26" t="s">
        <v>433</v>
      </c>
      <c r="B148" s="157" t="s">
        <v>227</v>
      </c>
      <c r="C148" s="350"/>
      <c r="D148" s="350"/>
      <c r="E148" s="115"/>
      <c r="F148" s="358"/>
      <c r="G148" s="358"/>
      <c r="H148" s="358"/>
      <c r="I148" s="362"/>
    </row>
    <row r="149" spans="1:9" s="6" customFormat="1" ht="24">
      <c r="A149" s="27" t="s">
        <v>434</v>
      </c>
      <c r="B149" s="108" t="s">
        <v>222</v>
      </c>
      <c r="C149" s="11" t="s">
        <v>91</v>
      </c>
      <c r="D149" s="66"/>
      <c r="E149" s="48">
        <v>0</v>
      </c>
      <c r="F149" s="120"/>
      <c r="G149" s="54"/>
      <c r="H149" s="206"/>
      <c r="I149" s="343"/>
    </row>
    <row r="150" spans="1:9" s="5" customFormat="1" ht="24">
      <c r="A150" s="27" t="s">
        <v>435</v>
      </c>
      <c r="B150" s="28" t="s">
        <v>223</v>
      </c>
      <c r="C150" s="11" t="s">
        <v>91</v>
      </c>
      <c r="D150" s="66"/>
      <c r="E150" s="48">
        <v>0</v>
      </c>
      <c r="F150" s="109"/>
      <c r="G150" s="54"/>
      <c r="H150" s="206"/>
      <c r="I150" s="343"/>
    </row>
    <row r="151" spans="1:9" s="7" customFormat="1" ht="19.899999999999999" customHeight="1">
      <c r="A151" s="27" t="s">
        <v>436</v>
      </c>
      <c r="B151" s="28" t="s">
        <v>224</v>
      </c>
      <c r="C151" s="11" t="s">
        <v>91</v>
      </c>
      <c r="D151" s="66"/>
      <c r="E151" s="48">
        <v>0</v>
      </c>
      <c r="F151" s="109"/>
      <c r="G151" s="54"/>
      <c r="H151" s="206"/>
      <c r="I151" s="343"/>
    </row>
    <row r="152" spans="1:9" s="7" customFormat="1" ht="24">
      <c r="A152" s="27" t="s">
        <v>437</v>
      </c>
      <c r="B152" s="108" t="s">
        <v>75</v>
      </c>
      <c r="C152" s="11" t="s">
        <v>91</v>
      </c>
      <c r="D152" s="66"/>
      <c r="E152" s="48">
        <v>0</v>
      </c>
      <c r="F152" s="120"/>
      <c r="G152" s="54"/>
      <c r="H152" s="206"/>
      <c r="I152" s="343"/>
    </row>
    <row r="153" spans="1:9" s="5" customFormat="1" ht="22.9" customHeight="1">
      <c r="A153" s="27" t="s">
        <v>438</v>
      </c>
      <c r="B153" s="28" t="s">
        <v>225</v>
      </c>
      <c r="C153" s="11" t="s">
        <v>91</v>
      </c>
      <c r="D153" s="216"/>
      <c r="E153" s="48">
        <v>0</v>
      </c>
      <c r="F153" s="109"/>
      <c r="G153" s="54"/>
      <c r="H153" s="206"/>
      <c r="I153" s="343"/>
    </row>
    <row r="154" spans="1:9" s="7" customFormat="1" ht="24">
      <c r="A154" s="27" t="s">
        <v>439</v>
      </c>
      <c r="B154" s="28" t="s">
        <v>226</v>
      </c>
      <c r="C154" s="11" t="s">
        <v>91</v>
      </c>
      <c r="D154" s="216"/>
      <c r="E154" s="48">
        <v>0</v>
      </c>
      <c r="F154" s="109"/>
      <c r="G154" s="54"/>
      <c r="H154" s="206"/>
      <c r="I154" s="343"/>
    </row>
    <row r="155" spans="1:9" s="5" customFormat="1" ht="27" customHeight="1">
      <c r="A155" s="96" t="s">
        <v>440</v>
      </c>
      <c r="B155" s="100" t="s">
        <v>12</v>
      </c>
      <c r="C155" s="338"/>
      <c r="D155" s="354"/>
      <c r="E155" s="355"/>
      <c r="F155" s="356"/>
      <c r="G155" s="356"/>
      <c r="H155" s="341"/>
      <c r="I155" s="338"/>
    </row>
    <row r="156" spans="1:9" s="6" customFormat="1" ht="24">
      <c r="A156" s="26" t="s">
        <v>441</v>
      </c>
      <c r="B156" s="157" t="s">
        <v>221</v>
      </c>
      <c r="C156" s="350"/>
      <c r="D156" s="350"/>
      <c r="E156" s="115"/>
      <c r="F156" s="358"/>
      <c r="G156" s="358"/>
      <c r="H156" s="358"/>
      <c r="I156" s="359"/>
    </row>
    <row r="157" spans="1:9" s="6" customFormat="1" ht="15">
      <c r="A157" s="79" t="s">
        <v>442</v>
      </c>
      <c r="B157" s="122" t="s">
        <v>55</v>
      </c>
      <c r="C157" s="171"/>
      <c r="D157" s="172"/>
      <c r="E157" s="366"/>
      <c r="F157" s="367"/>
      <c r="G157" s="367"/>
      <c r="H157" s="368"/>
      <c r="I157" s="369"/>
    </row>
    <row r="158" spans="1:9" s="4" customFormat="1" ht="24">
      <c r="A158" s="36" t="s">
        <v>443</v>
      </c>
      <c r="B158" s="28" t="s">
        <v>218</v>
      </c>
      <c r="C158" s="11" t="s">
        <v>88</v>
      </c>
      <c r="D158" s="11"/>
      <c r="E158" s="48">
        <v>0</v>
      </c>
      <c r="F158" s="109"/>
      <c r="G158" s="54"/>
      <c r="H158" s="206"/>
      <c r="I158" s="343"/>
    </row>
    <row r="159" spans="1:9" s="4" customFormat="1" ht="24">
      <c r="A159" s="36" t="s">
        <v>444</v>
      </c>
      <c r="B159" s="28" t="s">
        <v>219</v>
      </c>
      <c r="C159" s="11" t="s">
        <v>88</v>
      </c>
      <c r="D159" s="11"/>
      <c r="E159" s="48">
        <v>0</v>
      </c>
      <c r="F159" s="109"/>
      <c r="G159" s="54"/>
      <c r="H159" s="206"/>
      <c r="I159" s="343"/>
    </row>
    <row r="160" spans="1:9" s="5" customFormat="1" ht="24">
      <c r="A160" s="36" t="s">
        <v>445</v>
      </c>
      <c r="B160" s="28" t="s">
        <v>220</v>
      </c>
      <c r="C160" s="11" t="s">
        <v>88</v>
      </c>
      <c r="D160" s="11"/>
      <c r="E160" s="48">
        <v>0</v>
      </c>
      <c r="F160" s="109"/>
      <c r="G160" s="54"/>
      <c r="H160" s="206"/>
      <c r="I160" s="343"/>
    </row>
    <row r="161" spans="1:9" s="6" customFormat="1" ht="15">
      <c r="A161" s="79" t="s">
        <v>446</v>
      </c>
      <c r="B161" s="122" t="s">
        <v>49</v>
      </c>
      <c r="C161" s="171"/>
      <c r="D161" s="172"/>
      <c r="E161" s="366"/>
      <c r="F161" s="367"/>
      <c r="G161" s="367"/>
      <c r="H161" s="368"/>
      <c r="I161" s="369"/>
    </row>
    <row r="162" spans="1:9" s="5" customFormat="1" ht="24">
      <c r="A162" s="40" t="s">
        <v>447</v>
      </c>
      <c r="B162" s="110" t="s">
        <v>50</v>
      </c>
      <c r="C162" s="216" t="s">
        <v>91</v>
      </c>
      <c r="D162" s="216"/>
      <c r="E162" s="48">
        <v>0</v>
      </c>
      <c r="F162" s="109"/>
      <c r="G162" s="54"/>
      <c r="H162" s="206"/>
      <c r="I162" s="343"/>
    </row>
    <row r="163" spans="1:9" s="5" customFormat="1" ht="24">
      <c r="A163" s="40" t="s">
        <v>448</v>
      </c>
      <c r="B163" s="110" t="s">
        <v>215</v>
      </c>
      <c r="C163" s="216" t="s">
        <v>91</v>
      </c>
      <c r="D163" s="216"/>
      <c r="E163" s="48">
        <v>0</v>
      </c>
      <c r="F163" s="111"/>
      <c r="G163" s="54"/>
      <c r="H163" s="206"/>
      <c r="I163" s="343"/>
    </row>
    <row r="164" spans="1:9" s="5" customFormat="1" ht="24">
      <c r="A164" s="40" t="s">
        <v>449</v>
      </c>
      <c r="B164" s="110" t="s">
        <v>77</v>
      </c>
      <c r="C164" s="216" t="s">
        <v>91</v>
      </c>
      <c r="D164" s="216"/>
      <c r="E164" s="48">
        <v>0</v>
      </c>
      <c r="F164" s="109"/>
      <c r="G164" s="54"/>
      <c r="H164" s="206"/>
      <c r="I164" s="343"/>
    </row>
    <row r="165" spans="1:9" s="5" customFormat="1" ht="24">
      <c r="A165" s="40" t="s">
        <v>450</v>
      </c>
      <c r="B165" s="110" t="s">
        <v>216</v>
      </c>
      <c r="C165" s="216" t="s">
        <v>91</v>
      </c>
      <c r="D165" s="216"/>
      <c r="E165" s="48">
        <v>0</v>
      </c>
      <c r="F165" s="109"/>
      <c r="G165" s="54"/>
      <c r="H165" s="206"/>
      <c r="I165" s="343"/>
    </row>
    <row r="166" spans="1:9" s="5" customFormat="1" ht="24">
      <c r="A166" s="40" t="s">
        <v>451</v>
      </c>
      <c r="B166" s="110" t="s">
        <v>13</v>
      </c>
      <c r="C166" s="216" t="s">
        <v>91</v>
      </c>
      <c r="D166" s="216"/>
      <c r="E166" s="48">
        <v>0</v>
      </c>
      <c r="F166" s="109"/>
      <c r="G166" s="54"/>
      <c r="H166" s="206"/>
      <c r="I166" s="343"/>
    </row>
    <row r="167" spans="1:9" s="5" customFormat="1" ht="24">
      <c r="A167" s="40" t="s">
        <v>452</v>
      </c>
      <c r="B167" s="110" t="s">
        <v>217</v>
      </c>
      <c r="C167" s="216" t="s">
        <v>91</v>
      </c>
      <c r="D167" s="216"/>
      <c r="E167" s="48">
        <v>0</v>
      </c>
      <c r="F167" s="109"/>
      <c r="G167" s="54"/>
      <c r="H167" s="206"/>
      <c r="I167" s="343"/>
    </row>
    <row r="168" spans="1:9" s="6" customFormat="1" ht="15">
      <c r="A168" s="79" t="s">
        <v>453</v>
      </c>
      <c r="B168" s="122" t="s">
        <v>208</v>
      </c>
      <c r="C168" s="171"/>
      <c r="D168" s="172"/>
      <c r="E168" s="366"/>
      <c r="F168" s="367"/>
      <c r="G168" s="367"/>
      <c r="H168" s="368"/>
      <c r="I168" s="369"/>
    </row>
    <row r="169" spans="1:9" s="5" customFormat="1" ht="24">
      <c r="A169" s="34" t="s">
        <v>454</v>
      </c>
      <c r="B169" s="105" t="s">
        <v>285</v>
      </c>
      <c r="C169" s="11" t="s">
        <v>91</v>
      </c>
      <c r="D169" s="11"/>
      <c r="E169" s="48">
        <v>0</v>
      </c>
      <c r="F169" s="109"/>
      <c r="G169" s="54"/>
      <c r="H169" s="206"/>
      <c r="I169" s="343"/>
    </row>
    <row r="170" spans="1:9" s="5" customFormat="1" ht="24">
      <c r="A170" s="34" t="s">
        <v>455</v>
      </c>
      <c r="B170" s="28" t="s">
        <v>286</v>
      </c>
      <c r="C170" s="11" t="s">
        <v>91</v>
      </c>
      <c r="D170" s="11"/>
      <c r="E170" s="48">
        <v>0</v>
      </c>
      <c r="F170" s="109"/>
      <c r="G170" s="54"/>
      <c r="H170" s="206"/>
      <c r="I170" s="343"/>
    </row>
    <row r="171" spans="1:9" s="5" customFormat="1" ht="24">
      <c r="A171" s="34" t="s">
        <v>456</v>
      </c>
      <c r="B171" s="28" t="s">
        <v>287</v>
      </c>
      <c r="C171" s="11" t="s">
        <v>91</v>
      </c>
      <c r="D171" s="11"/>
      <c r="E171" s="48">
        <v>0</v>
      </c>
      <c r="F171" s="109"/>
      <c r="G171" s="54"/>
      <c r="H171" s="206"/>
      <c r="I171" s="343"/>
    </row>
    <row r="172" spans="1:9" s="6" customFormat="1" ht="15">
      <c r="A172" s="79" t="s">
        <v>457</v>
      </c>
      <c r="B172" s="122" t="s">
        <v>56</v>
      </c>
      <c r="C172" s="171"/>
      <c r="D172" s="172"/>
      <c r="E172" s="366"/>
      <c r="F172" s="367"/>
      <c r="G172" s="367"/>
      <c r="H172" s="368"/>
      <c r="I172" s="369"/>
    </row>
    <row r="173" spans="1:9" s="5" customFormat="1" ht="24">
      <c r="A173" s="27" t="s">
        <v>458</v>
      </c>
      <c r="B173" s="110" t="s">
        <v>96</v>
      </c>
      <c r="C173" s="216" t="s">
        <v>91</v>
      </c>
      <c r="D173" s="66"/>
      <c r="E173" s="48">
        <v>0</v>
      </c>
      <c r="F173" s="109"/>
      <c r="G173" s="54"/>
      <c r="H173" s="206"/>
      <c r="I173" s="343"/>
    </row>
    <row r="174" spans="1:9" s="5" customFormat="1" ht="24">
      <c r="A174" s="27" t="s">
        <v>459</v>
      </c>
      <c r="B174" s="110" t="s">
        <v>78</v>
      </c>
      <c r="C174" s="216" t="s">
        <v>91</v>
      </c>
      <c r="D174" s="66"/>
      <c r="E174" s="48">
        <v>0</v>
      </c>
      <c r="F174" s="109"/>
      <c r="G174" s="54"/>
      <c r="H174" s="206"/>
      <c r="I174" s="343"/>
    </row>
    <row r="175" spans="1:9" s="5" customFormat="1" ht="24">
      <c r="A175" s="27" t="s">
        <v>460</v>
      </c>
      <c r="B175" s="108" t="s">
        <v>171</v>
      </c>
      <c r="C175" s="216" t="s">
        <v>91</v>
      </c>
      <c r="D175" s="66"/>
      <c r="E175" s="48">
        <v>0</v>
      </c>
      <c r="F175" s="109"/>
      <c r="G175" s="54"/>
      <c r="H175" s="206"/>
      <c r="I175" s="343"/>
    </row>
    <row r="176" spans="1:9" s="6" customFormat="1" ht="15">
      <c r="A176" s="79" t="s">
        <v>461</v>
      </c>
      <c r="B176" s="122" t="s">
        <v>130</v>
      </c>
      <c r="C176" s="171"/>
      <c r="D176" s="172"/>
      <c r="E176" s="366"/>
      <c r="F176" s="367"/>
      <c r="G176" s="367"/>
      <c r="H176" s="368"/>
      <c r="I176" s="369"/>
    </row>
    <row r="177" spans="1:9" s="5" customFormat="1" ht="24">
      <c r="A177" s="27" t="s">
        <v>462</v>
      </c>
      <c r="B177" s="108" t="s">
        <v>214</v>
      </c>
      <c r="C177" s="66" t="s">
        <v>88</v>
      </c>
      <c r="D177" s="66"/>
      <c r="E177" s="48">
        <v>0</v>
      </c>
      <c r="F177" s="109"/>
      <c r="G177" s="54"/>
      <c r="H177" s="206"/>
      <c r="I177" s="343"/>
    </row>
    <row r="178" spans="1:9" s="6" customFormat="1" ht="24">
      <c r="A178" s="27" t="s">
        <v>463</v>
      </c>
      <c r="B178" s="108" t="s">
        <v>180</v>
      </c>
      <c r="C178" s="66" t="s">
        <v>91</v>
      </c>
      <c r="D178" s="66"/>
      <c r="E178" s="48">
        <v>0</v>
      </c>
      <c r="F178" s="109"/>
      <c r="G178" s="54"/>
      <c r="H178" s="206"/>
      <c r="I178" s="343"/>
    </row>
    <row r="179" spans="1:9" s="5" customFormat="1" ht="24">
      <c r="A179" s="27" t="s">
        <v>464</v>
      </c>
      <c r="B179" s="108" t="s">
        <v>181</v>
      </c>
      <c r="C179" s="66" t="s">
        <v>91</v>
      </c>
      <c r="D179" s="66"/>
      <c r="E179" s="48">
        <v>0</v>
      </c>
      <c r="F179" s="109"/>
      <c r="G179" s="54"/>
      <c r="H179" s="206"/>
      <c r="I179" s="343"/>
    </row>
    <row r="180" spans="1:9" s="6" customFormat="1" ht="15">
      <c r="A180" s="79" t="s">
        <v>465</v>
      </c>
      <c r="B180" s="122" t="s">
        <v>58</v>
      </c>
      <c r="C180" s="171"/>
      <c r="D180" s="172"/>
      <c r="E180" s="366"/>
      <c r="F180" s="367"/>
      <c r="G180" s="367"/>
      <c r="H180" s="368"/>
      <c r="I180" s="369"/>
    </row>
    <row r="181" spans="1:9" s="5" customFormat="1" ht="24">
      <c r="A181" s="34" t="s">
        <v>466</v>
      </c>
      <c r="B181" s="28" t="s">
        <v>213</v>
      </c>
      <c r="C181" s="11" t="s">
        <v>91</v>
      </c>
      <c r="D181" s="11"/>
      <c r="E181" s="48">
        <v>0</v>
      </c>
      <c r="F181" s="111"/>
      <c r="G181" s="54"/>
      <c r="H181" s="206"/>
      <c r="I181" s="343"/>
    </row>
    <row r="182" spans="1:9" s="5" customFormat="1" ht="15">
      <c r="A182" s="79" t="s">
        <v>467</v>
      </c>
      <c r="B182" s="122" t="s">
        <v>205</v>
      </c>
      <c r="C182" s="171"/>
      <c r="D182" s="172"/>
      <c r="E182" s="366"/>
      <c r="F182" s="367"/>
      <c r="G182" s="367"/>
      <c r="H182" s="368"/>
      <c r="I182" s="369"/>
    </row>
    <row r="183" spans="1:9" s="5" customFormat="1" ht="24">
      <c r="A183" s="34" t="s">
        <v>468</v>
      </c>
      <c r="B183" s="105" t="s">
        <v>89</v>
      </c>
      <c r="C183" s="106" t="s">
        <v>88</v>
      </c>
      <c r="D183" s="11"/>
      <c r="E183" s="48">
        <v>0</v>
      </c>
      <c r="F183" s="120"/>
      <c r="G183" s="54"/>
      <c r="H183" s="206"/>
      <c r="I183" s="343"/>
    </row>
    <row r="184" spans="1:9" s="5" customFormat="1" ht="24">
      <c r="A184" s="34" t="s">
        <v>469</v>
      </c>
      <c r="B184" s="105" t="s">
        <v>79</v>
      </c>
      <c r="C184" s="106" t="s">
        <v>88</v>
      </c>
      <c r="D184" s="11"/>
      <c r="E184" s="48">
        <v>0</v>
      </c>
      <c r="F184" s="120"/>
      <c r="G184" s="54"/>
      <c r="H184" s="206"/>
      <c r="I184" s="343"/>
    </row>
    <row r="185" spans="1:9" s="5" customFormat="1">
      <c r="A185" s="34" t="s">
        <v>470</v>
      </c>
      <c r="B185" s="67" t="s">
        <v>119</v>
      </c>
      <c r="C185" s="106" t="s">
        <v>88</v>
      </c>
      <c r="D185" s="11"/>
      <c r="E185" s="48">
        <v>0</v>
      </c>
      <c r="F185" s="120"/>
      <c r="G185" s="54"/>
      <c r="H185" s="206"/>
      <c r="I185" s="343"/>
    </row>
    <row r="186" spans="1:9" s="5" customFormat="1" ht="45">
      <c r="A186" s="34" t="s">
        <v>471</v>
      </c>
      <c r="B186" s="67" t="s">
        <v>114</v>
      </c>
      <c r="C186" s="106" t="s">
        <v>88</v>
      </c>
      <c r="D186" s="11"/>
      <c r="E186" s="48">
        <v>0</v>
      </c>
      <c r="F186" s="120"/>
      <c r="G186" s="54"/>
      <c r="H186" s="206"/>
      <c r="I186" s="343"/>
    </row>
    <row r="187" spans="1:9" s="5" customFormat="1">
      <c r="A187" s="34" t="s">
        <v>472</v>
      </c>
      <c r="B187" s="68" t="s">
        <v>187</v>
      </c>
      <c r="C187" s="106" t="s">
        <v>88</v>
      </c>
      <c r="D187" s="11"/>
      <c r="E187" s="48">
        <v>0</v>
      </c>
      <c r="F187" s="120"/>
      <c r="G187" s="54"/>
      <c r="H187" s="206"/>
      <c r="I187" s="343"/>
    </row>
    <row r="188" spans="1:9" s="5" customFormat="1">
      <c r="A188" s="34" t="s">
        <v>473</v>
      </c>
      <c r="B188" s="67" t="s">
        <v>125</v>
      </c>
      <c r="C188" s="106" t="s">
        <v>88</v>
      </c>
      <c r="D188" s="11"/>
      <c r="E188" s="48">
        <v>0</v>
      </c>
      <c r="F188" s="120"/>
      <c r="G188" s="54"/>
      <c r="H188" s="206"/>
      <c r="I188" s="343"/>
    </row>
    <row r="189" spans="1:9" s="5" customFormat="1" ht="24">
      <c r="A189" s="34" t="s">
        <v>474</v>
      </c>
      <c r="B189" s="67" t="s">
        <v>124</v>
      </c>
      <c r="C189" s="106" t="s">
        <v>88</v>
      </c>
      <c r="D189" s="11"/>
      <c r="E189" s="48">
        <v>0</v>
      </c>
      <c r="F189" s="120"/>
      <c r="G189" s="54"/>
      <c r="H189" s="206"/>
      <c r="I189" s="343"/>
    </row>
    <row r="190" spans="1:9" s="5" customFormat="1">
      <c r="A190" s="34" t="s">
        <v>475</v>
      </c>
      <c r="B190" s="67" t="s">
        <v>121</v>
      </c>
      <c r="C190" s="106" t="s">
        <v>88</v>
      </c>
      <c r="D190" s="11"/>
      <c r="E190" s="48">
        <v>0</v>
      </c>
      <c r="F190" s="120"/>
      <c r="G190" s="54"/>
      <c r="H190" s="206"/>
      <c r="I190" s="343"/>
    </row>
    <row r="191" spans="1:9" s="6" customFormat="1">
      <c r="A191" s="34" t="s">
        <v>476</v>
      </c>
      <c r="B191" s="67" t="s">
        <v>122</v>
      </c>
      <c r="C191" s="106" t="s">
        <v>88</v>
      </c>
      <c r="D191" s="11"/>
      <c r="E191" s="48">
        <v>0</v>
      </c>
      <c r="F191" s="120"/>
      <c r="G191" s="54"/>
      <c r="H191" s="206"/>
      <c r="I191" s="343"/>
    </row>
    <row r="192" spans="1:9" s="7" customFormat="1" ht="24">
      <c r="A192" s="34" t="s">
        <v>477</v>
      </c>
      <c r="B192" s="67" t="s">
        <v>123</v>
      </c>
      <c r="C192" s="106" t="s">
        <v>88</v>
      </c>
      <c r="D192" s="11"/>
      <c r="E192" s="48">
        <v>0</v>
      </c>
      <c r="F192" s="120"/>
      <c r="G192" s="54"/>
      <c r="H192" s="206"/>
      <c r="I192" s="343"/>
    </row>
    <row r="193" spans="1:9" s="5" customFormat="1" ht="15">
      <c r="A193" s="79" t="s">
        <v>478</v>
      </c>
      <c r="B193" s="122" t="s">
        <v>204</v>
      </c>
      <c r="C193" s="171"/>
      <c r="D193" s="172"/>
      <c r="E193" s="366"/>
      <c r="F193" s="367"/>
      <c r="G193" s="367"/>
      <c r="H193" s="368"/>
      <c r="I193" s="369"/>
    </row>
    <row r="194" spans="1:9" s="6" customFormat="1" ht="24">
      <c r="A194" s="34" t="s">
        <v>479</v>
      </c>
      <c r="B194" s="105" t="s">
        <v>99</v>
      </c>
      <c r="C194" s="106" t="s">
        <v>91</v>
      </c>
      <c r="D194" s="66"/>
      <c r="E194" s="48">
        <v>0</v>
      </c>
      <c r="F194" s="109"/>
      <c r="G194" s="54"/>
      <c r="H194" s="206"/>
      <c r="I194" s="343"/>
    </row>
    <row r="195" spans="1:9" s="7" customFormat="1" ht="24">
      <c r="A195" s="34" t="s">
        <v>480</v>
      </c>
      <c r="B195" s="105" t="s">
        <v>212</v>
      </c>
      <c r="C195" s="106" t="s">
        <v>88</v>
      </c>
      <c r="D195" s="11"/>
      <c r="E195" s="48">
        <v>0</v>
      </c>
      <c r="F195" s="109"/>
      <c r="G195" s="54"/>
      <c r="H195" s="206"/>
      <c r="I195" s="343"/>
    </row>
    <row r="196" spans="1:9" s="7" customFormat="1" ht="15">
      <c r="A196" s="79" t="s">
        <v>481</v>
      </c>
      <c r="B196" s="122" t="s">
        <v>200</v>
      </c>
      <c r="C196" s="171"/>
      <c r="D196" s="172"/>
      <c r="E196" s="366"/>
      <c r="F196" s="367"/>
      <c r="G196" s="367"/>
      <c r="H196" s="368"/>
      <c r="I196" s="369"/>
    </row>
    <row r="197" spans="1:9" s="7" customFormat="1" ht="24">
      <c r="A197" s="34" t="s">
        <v>482</v>
      </c>
      <c r="B197" s="105" t="s">
        <v>126</v>
      </c>
      <c r="C197" s="106" t="s">
        <v>88</v>
      </c>
      <c r="D197" s="66"/>
      <c r="E197" s="48">
        <v>0</v>
      </c>
      <c r="F197" s="109"/>
      <c r="G197" s="54"/>
      <c r="H197" s="206"/>
      <c r="I197" s="343"/>
    </row>
    <row r="198" spans="1:9" s="7" customFormat="1" ht="24">
      <c r="A198" s="34" t="s">
        <v>483</v>
      </c>
      <c r="B198" s="105" t="s">
        <v>211</v>
      </c>
      <c r="C198" s="106" t="s">
        <v>88</v>
      </c>
      <c r="D198" s="66"/>
      <c r="E198" s="48">
        <v>0</v>
      </c>
      <c r="F198" s="109"/>
      <c r="G198" s="54"/>
      <c r="H198" s="206"/>
      <c r="I198" s="343"/>
    </row>
    <row r="199" spans="1:9" s="7" customFormat="1" ht="15">
      <c r="A199" s="79" t="s">
        <v>484</v>
      </c>
      <c r="B199" s="122" t="s">
        <v>85</v>
      </c>
      <c r="C199" s="171"/>
      <c r="D199" s="172"/>
      <c r="E199" s="366"/>
      <c r="F199" s="367"/>
      <c r="G199" s="367"/>
      <c r="H199" s="368"/>
      <c r="I199" s="369"/>
    </row>
    <row r="200" spans="1:9" s="6" customFormat="1" ht="24">
      <c r="A200" s="34" t="s">
        <v>485</v>
      </c>
      <c r="B200" s="105" t="s">
        <v>210</v>
      </c>
      <c r="C200" s="106" t="s">
        <v>88</v>
      </c>
      <c r="D200" s="66"/>
      <c r="E200" s="48">
        <v>0</v>
      </c>
      <c r="F200" s="109"/>
      <c r="G200" s="54"/>
      <c r="H200" s="206"/>
      <c r="I200" s="343"/>
    </row>
    <row r="201" spans="1:9" s="6" customFormat="1" ht="24">
      <c r="A201" s="151" t="s">
        <v>486</v>
      </c>
      <c r="B201" s="400" t="s">
        <v>132</v>
      </c>
      <c r="C201" s="350"/>
      <c r="D201" s="350"/>
      <c r="E201" s="115"/>
      <c r="F201" s="370"/>
      <c r="G201" s="370"/>
      <c r="H201" s="371"/>
      <c r="I201" s="372"/>
    </row>
    <row r="202" spans="1:9" s="5" customFormat="1" ht="15">
      <c r="A202" s="79" t="s">
        <v>487</v>
      </c>
      <c r="B202" s="122" t="s">
        <v>208</v>
      </c>
      <c r="C202" s="171"/>
      <c r="D202" s="172"/>
      <c r="E202" s="366"/>
      <c r="F202" s="367"/>
      <c r="G202" s="367"/>
      <c r="H202" s="368"/>
      <c r="I202" s="369"/>
    </row>
    <row r="203" spans="1:9" s="5" customFormat="1" ht="24">
      <c r="A203" s="34" t="s">
        <v>488</v>
      </c>
      <c r="B203" s="28" t="s">
        <v>86</v>
      </c>
      <c r="C203" s="11" t="s">
        <v>91</v>
      </c>
      <c r="D203" s="11"/>
      <c r="E203" s="48">
        <v>0</v>
      </c>
      <c r="F203" s="109"/>
      <c r="G203" s="54"/>
      <c r="H203" s="206"/>
      <c r="I203" s="343"/>
    </row>
    <row r="204" spans="1:9" s="5" customFormat="1" ht="24">
      <c r="A204" s="34" t="s">
        <v>489</v>
      </c>
      <c r="B204" s="28" t="s">
        <v>209</v>
      </c>
      <c r="C204" s="11" t="s">
        <v>91</v>
      </c>
      <c r="D204" s="11"/>
      <c r="E204" s="48">
        <v>0</v>
      </c>
      <c r="F204" s="109"/>
      <c r="G204" s="54"/>
      <c r="H204" s="206"/>
      <c r="I204" s="343"/>
    </row>
    <row r="205" spans="1:9" s="5" customFormat="1" ht="15">
      <c r="A205" s="413" t="s">
        <v>490</v>
      </c>
      <c r="B205" s="168" t="s">
        <v>56</v>
      </c>
      <c r="C205" s="171"/>
      <c r="D205" s="172"/>
      <c r="E205" s="366"/>
      <c r="F205" s="367"/>
      <c r="G205" s="367"/>
      <c r="H205" s="368"/>
      <c r="I205" s="369"/>
    </row>
    <row r="206" spans="1:9" s="5" customFormat="1" ht="24">
      <c r="A206" s="34" t="s">
        <v>491</v>
      </c>
      <c r="B206" s="105" t="s">
        <v>96</v>
      </c>
      <c r="C206" s="106" t="s">
        <v>91</v>
      </c>
      <c r="D206" s="11"/>
      <c r="E206" s="48">
        <v>0</v>
      </c>
      <c r="F206" s="109"/>
      <c r="G206" s="54"/>
      <c r="H206" s="206"/>
      <c r="I206" s="343"/>
    </row>
    <row r="207" spans="1:9" s="6" customFormat="1" ht="24">
      <c r="A207" s="34" t="s">
        <v>492</v>
      </c>
      <c r="B207" s="105" t="s">
        <v>97</v>
      </c>
      <c r="C207" s="106" t="s">
        <v>91</v>
      </c>
      <c r="D207" s="11"/>
      <c r="E207" s="48">
        <v>0</v>
      </c>
      <c r="F207" s="109"/>
      <c r="G207" s="54"/>
      <c r="H207" s="206"/>
      <c r="I207" s="343"/>
    </row>
    <row r="208" spans="1:9" s="5" customFormat="1" ht="24">
      <c r="A208" s="34" t="s">
        <v>493</v>
      </c>
      <c r="B208" s="110" t="s">
        <v>207</v>
      </c>
      <c r="C208" s="216" t="s">
        <v>91</v>
      </c>
      <c r="D208" s="66"/>
      <c r="E208" s="48">
        <v>0</v>
      </c>
      <c r="F208" s="109"/>
      <c r="G208" s="54"/>
      <c r="H208" s="206"/>
      <c r="I208" s="343"/>
    </row>
    <row r="209" spans="1:9" s="6" customFormat="1" ht="15">
      <c r="A209" s="79" t="s">
        <v>494</v>
      </c>
      <c r="B209" s="122" t="s">
        <v>57</v>
      </c>
      <c r="C209" s="171"/>
      <c r="D209" s="172"/>
      <c r="E209" s="366"/>
      <c r="F209" s="367"/>
      <c r="G209" s="367"/>
      <c r="H209" s="368"/>
      <c r="I209" s="369"/>
    </row>
    <row r="210" spans="1:9" s="5" customFormat="1" ht="24">
      <c r="A210" s="34" t="s">
        <v>495</v>
      </c>
      <c r="B210" s="105" t="s">
        <v>98</v>
      </c>
      <c r="C210" s="106" t="s">
        <v>91</v>
      </c>
      <c r="D210" s="11"/>
      <c r="E210" s="48">
        <v>0</v>
      </c>
      <c r="F210" s="109"/>
      <c r="G210" s="54"/>
      <c r="H210" s="206"/>
      <c r="I210" s="343"/>
    </row>
    <row r="211" spans="1:9" s="6" customFormat="1" ht="15">
      <c r="A211" s="79" t="s">
        <v>496</v>
      </c>
      <c r="B211" s="122" t="s">
        <v>58</v>
      </c>
      <c r="C211" s="171"/>
      <c r="D211" s="172"/>
      <c r="E211" s="366"/>
      <c r="F211" s="367"/>
      <c r="G211" s="367"/>
      <c r="H211" s="368"/>
      <c r="I211" s="369"/>
    </row>
    <row r="212" spans="1:9" s="5" customFormat="1" ht="24">
      <c r="A212" s="34" t="s">
        <v>497</v>
      </c>
      <c r="B212" s="28" t="s">
        <v>206</v>
      </c>
      <c r="C212" s="11" t="s">
        <v>91</v>
      </c>
      <c r="D212" s="11"/>
      <c r="E212" s="48">
        <v>0</v>
      </c>
      <c r="F212" s="109"/>
      <c r="G212" s="54"/>
      <c r="H212" s="206"/>
      <c r="I212" s="343"/>
    </row>
    <row r="213" spans="1:9" s="5" customFormat="1" ht="15">
      <c r="A213" s="79" t="s">
        <v>498</v>
      </c>
      <c r="B213" s="122" t="s">
        <v>205</v>
      </c>
      <c r="C213" s="171"/>
      <c r="D213" s="172"/>
      <c r="E213" s="366"/>
      <c r="F213" s="367"/>
      <c r="G213" s="367"/>
      <c r="H213" s="368"/>
      <c r="I213" s="369"/>
    </row>
    <row r="214" spans="1:9" s="6" customFormat="1" ht="96">
      <c r="A214" s="34" t="s">
        <v>499</v>
      </c>
      <c r="B214" s="105" t="s">
        <v>114</v>
      </c>
      <c r="C214" s="106" t="s">
        <v>88</v>
      </c>
      <c r="D214" s="11"/>
      <c r="E214" s="48">
        <v>0</v>
      </c>
      <c r="F214" s="120"/>
      <c r="G214" s="54"/>
      <c r="H214" s="206"/>
      <c r="I214" s="343"/>
    </row>
    <row r="215" spans="1:9" s="7" customFormat="1" ht="96">
      <c r="A215" s="34" t="s">
        <v>500</v>
      </c>
      <c r="B215" s="105" t="s">
        <v>113</v>
      </c>
      <c r="C215" s="106" t="s">
        <v>88</v>
      </c>
      <c r="D215" s="11"/>
      <c r="E215" s="48">
        <v>0</v>
      </c>
      <c r="F215" s="120"/>
      <c r="G215" s="54"/>
      <c r="H215" s="206"/>
      <c r="I215" s="343"/>
    </row>
    <row r="216" spans="1:9" s="7" customFormat="1" ht="24">
      <c r="A216" s="34" t="s">
        <v>501</v>
      </c>
      <c r="B216" s="105" t="s">
        <v>89</v>
      </c>
      <c r="C216" s="106" t="s">
        <v>88</v>
      </c>
      <c r="D216" s="11"/>
      <c r="E216" s="48">
        <v>0</v>
      </c>
      <c r="F216" s="120"/>
      <c r="G216" s="54"/>
      <c r="H216" s="206"/>
      <c r="I216" s="343"/>
    </row>
    <row r="217" spans="1:9" s="7" customFormat="1" ht="45">
      <c r="A217" s="34" t="s">
        <v>502</v>
      </c>
      <c r="B217" s="68" t="s">
        <v>120</v>
      </c>
      <c r="C217" s="106" t="s">
        <v>88</v>
      </c>
      <c r="D217" s="11"/>
      <c r="E217" s="48">
        <v>0</v>
      </c>
      <c r="F217" s="120"/>
      <c r="G217" s="54"/>
      <c r="H217" s="206"/>
      <c r="I217" s="343"/>
    </row>
    <row r="218" spans="1:9" s="5" customFormat="1" ht="15">
      <c r="A218" s="79" t="s">
        <v>503</v>
      </c>
      <c r="B218" s="122" t="s">
        <v>204</v>
      </c>
      <c r="C218" s="171"/>
      <c r="D218" s="172"/>
      <c r="E218" s="366"/>
      <c r="F218" s="367"/>
      <c r="G218" s="367"/>
      <c r="H218" s="368"/>
      <c r="I218" s="369"/>
    </row>
    <row r="219" spans="1:9" s="6" customFormat="1" ht="27" customHeight="1">
      <c r="A219" s="34" t="s">
        <v>504</v>
      </c>
      <c r="B219" s="105" t="s">
        <v>99</v>
      </c>
      <c r="C219" s="106" t="s">
        <v>91</v>
      </c>
      <c r="D219" s="66"/>
      <c r="E219" s="48">
        <v>0</v>
      </c>
      <c r="F219" s="109"/>
      <c r="G219" s="54"/>
      <c r="H219" s="206"/>
      <c r="I219" s="343"/>
    </row>
    <row r="220" spans="1:9" s="7" customFormat="1" ht="15">
      <c r="A220" s="79" t="s">
        <v>505</v>
      </c>
      <c r="B220" s="122" t="s">
        <v>201</v>
      </c>
      <c r="C220" s="171"/>
      <c r="D220" s="172"/>
      <c r="E220" s="366"/>
      <c r="F220" s="367"/>
      <c r="G220" s="367"/>
      <c r="H220" s="368"/>
      <c r="I220" s="369"/>
    </row>
    <row r="221" spans="1:9" s="7" customFormat="1" ht="24">
      <c r="A221" s="34" t="s">
        <v>506</v>
      </c>
      <c r="B221" s="105" t="s">
        <v>202</v>
      </c>
      <c r="C221" s="106" t="s">
        <v>88</v>
      </c>
      <c r="D221" s="66"/>
      <c r="E221" s="48">
        <v>0</v>
      </c>
      <c r="F221" s="109"/>
      <c r="G221" s="54"/>
      <c r="H221" s="206"/>
      <c r="I221" s="343"/>
    </row>
    <row r="222" spans="1:9" s="7" customFormat="1" ht="24">
      <c r="A222" s="34" t="s">
        <v>507</v>
      </c>
      <c r="B222" s="105" t="s">
        <v>203</v>
      </c>
      <c r="C222" s="106" t="s">
        <v>88</v>
      </c>
      <c r="D222" s="66"/>
      <c r="E222" s="48">
        <v>0</v>
      </c>
      <c r="F222" s="109"/>
      <c r="G222" s="54"/>
      <c r="H222" s="206"/>
      <c r="I222" s="343"/>
    </row>
    <row r="223" spans="1:9" s="7" customFormat="1" ht="15">
      <c r="A223" s="79" t="s">
        <v>508</v>
      </c>
      <c r="B223" s="122" t="s">
        <v>200</v>
      </c>
      <c r="C223" s="171"/>
      <c r="D223" s="172"/>
      <c r="E223" s="366"/>
      <c r="F223" s="367"/>
      <c r="G223" s="367"/>
      <c r="H223" s="368"/>
      <c r="I223" s="369"/>
    </row>
    <row r="224" spans="1:9" s="7" customFormat="1" ht="24">
      <c r="A224" s="34" t="s">
        <v>509</v>
      </c>
      <c r="B224" s="105" t="s">
        <v>126</v>
      </c>
      <c r="C224" s="106" t="s">
        <v>88</v>
      </c>
      <c r="D224" s="66"/>
      <c r="E224" s="48">
        <v>0</v>
      </c>
      <c r="F224" s="109"/>
      <c r="G224" s="54"/>
      <c r="H224" s="206"/>
      <c r="I224" s="343"/>
    </row>
    <row r="225" spans="1:9" s="7" customFormat="1" ht="15">
      <c r="A225" s="79" t="s">
        <v>510</v>
      </c>
      <c r="B225" s="122" t="s">
        <v>85</v>
      </c>
      <c r="C225" s="171"/>
      <c r="D225" s="172"/>
      <c r="E225" s="366"/>
      <c r="F225" s="367"/>
      <c r="G225" s="367"/>
      <c r="H225" s="368"/>
      <c r="I225" s="369"/>
    </row>
    <row r="226" spans="1:9" s="6" customFormat="1" ht="24">
      <c r="A226" s="34" t="s">
        <v>511</v>
      </c>
      <c r="B226" s="105" t="s">
        <v>199</v>
      </c>
      <c r="C226" s="106" t="s">
        <v>88</v>
      </c>
      <c r="D226" s="66"/>
      <c r="E226" s="48">
        <v>0</v>
      </c>
      <c r="F226" s="109"/>
      <c r="G226" s="54"/>
      <c r="H226" s="206"/>
      <c r="I226" s="343"/>
    </row>
    <row r="227" spans="1:9" s="5" customFormat="1" ht="24">
      <c r="A227" s="79" t="s">
        <v>512</v>
      </c>
      <c r="B227" s="168" t="s">
        <v>195</v>
      </c>
      <c r="C227" s="227"/>
      <c r="D227" s="227"/>
      <c r="E227" s="230"/>
      <c r="F227" s="419"/>
      <c r="G227" s="419"/>
      <c r="H227" s="419"/>
      <c r="I227" s="419"/>
    </row>
    <row r="228" spans="1:9" s="5" customFormat="1" ht="24">
      <c r="A228" s="223" t="s">
        <v>513</v>
      </c>
      <c r="B228" s="224" t="s">
        <v>153</v>
      </c>
      <c r="C228" s="216" t="s">
        <v>91</v>
      </c>
      <c r="D228" s="214" t="s">
        <v>6</v>
      </c>
      <c r="E228" s="48">
        <v>0</v>
      </c>
      <c r="F228" s="109"/>
      <c r="G228" s="54"/>
      <c r="H228" s="373"/>
      <c r="I228" s="343"/>
    </row>
    <row r="229" spans="1:9" s="225" customFormat="1" ht="24">
      <c r="A229" s="223" t="s">
        <v>514</v>
      </c>
      <c r="B229" s="215" t="s">
        <v>154</v>
      </c>
      <c r="C229" s="216" t="s">
        <v>105</v>
      </c>
      <c r="D229" s="214" t="s">
        <v>6</v>
      </c>
      <c r="E229" s="48">
        <v>0</v>
      </c>
      <c r="F229" s="109"/>
      <c r="G229" s="54"/>
      <c r="H229" s="373"/>
      <c r="I229" s="343"/>
    </row>
    <row r="230" spans="1:9" s="5" customFormat="1" ht="24">
      <c r="A230" s="223" t="s">
        <v>515</v>
      </c>
      <c r="B230" s="224" t="s">
        <v>93</v>
      </c>
      <c r="C230" s="216" t="s">
        <v>91</v>
      </c>
      <c r="D230" s="66" t="s">
        <v>92</v>
      </c>
      <c r="E230" s="48">
        <v>0</v>
      </c>
      <c r="F230" s="109"/>
      <c r="G230" s="54"/>
      <c r="H230" s="373"/>
      <c r="I230" s="343"/>
    </row>
    <row r="231" spans="1:9" s="5" customFormat="1" ht="24">
      <c r="A231" s="223" t="s">
        <v>516</v>
      </c>
      <c r="B231" s="224" t="s">
        <v>94</v>
      </c>
      <c r="C231" s="216" t="s">
        <v>91</v>
      </c>
      <c r="D231" s="66" t="s">
        <v>92</v>
      </c>
      <c r="E231" s="48">
        <v>0</v>
      </c>
      <c r="F231" s="109"/>
      <c r="G231" s="54"/>
      <c r="H231" s="206"/>
      <c r="I231" s="343"/>
    </row>
    <row r="232" spans="1:9" s="5" customFormat="1" ht="24">
      <c r="A232" s="223" t="s">
        <v>517</v>
      </c>
      <c r="B232" s="224" t="s">
        <v>196</v>
      </c>
      <c r="C232" s="216" t="s">
        <v>91</v>
      </c>
      <c r="D232" s="214" t="s">
        <v>6</v>
      </c>
      <c r="E232" s="48"/>
      <c r="F232" s="109"/>
      <c r="G232" s="54"/>
      <c r="H232" s="373"/>
      <c r="I232" s="343"/>
    </row>
    <row r="233" spans="1:9" s="5" customFormat="1" ht="24">
      <c r="A233" s="223" t="s">
        <v>518</v>
      </c>
      <c r="B233" s="224" t="s">
        <v>48</v>
      </c>
      <c r="C233" s="216" t="s">
        <v>91</v>
      </c>
      <c r="D233" s="66" t="s">
        <v>92</v>
      </c>
      <c r="E233" s="48">
        <v>0</v>
      </c>
      <c r="F233" s="109"/>
      <c r="G233" s="54"/>
      <c r="H233" s="373"/>
      <c r="I233" s="343"/>
    </row>
    <row r="234" spans="1:9" s="5" customFormat="1" ht="24">
      <c r="A234" s="223" t="s">
        <v>519</v>
      </c>
      <c r="B234" s="224" t="s">
        <v>51</v>
      </c>
      <c r="C234" s="216" t="s">
        <v>91</v>
      </c>
      <c r="D234" s="66" t="s">
        <v>92</v>
      </c>
      <c r="E234" s="48">
        <v>0</v>
      </c>
      <c r="F234" s="109"/>
      <c r="G234" s="54"/>
      <c r="H234" s="373"/>
      <c r="I234" s="343"/>
    </row>
    <row r="235" spans="1:9" s="5" customFormat="1" ht="24">
      <c r="A235" s="223" t="s">
        <v>520</v>
      </c>
      <c r="B235" s="224" t="s">
        <v>155</v>
      </c>
      <c r="C235" s="216" t="s">
        <v>91</v>
      </c>
      <c r="D235" s="66" t="s">
        <v>92</v>
      </c>
      <c r="E235" s="48">
        <v>0</v>
      </c>
      <c r="F235" s="109"/>
      <c r="G235" s="54"/>
      <c r="H235" s="206"/>
      <c r="I235" s="343"/>
    </row>
    <row r="236" spans="1:9" s="5" customFormat="1" ht="24">
      <c r="A236" s="223" t="s">
        <v>521</v>
      </c>
      <c r="B236" s="224" t="s">
        <v>197</v>
      </c>
      <c r="C236" s="216" t="s">
        <v>91</v>
      </c>
      <c r="D236" s="66" t="s">
        <v>92</v>
      </c>
      <c r="E236" s="48">
        <v>0</v>
      </c>
      <c r="F236" s="109"/>
      <c r="G236" s="54"/>
      <c r="H236" s="206"/>
      <c r="I236" s="343"/>
    </row>
    <row r="237" spans="1:9" s="5" customFormat="1" ht="24">
      <c r="A237" s="223" t="s">
        <v>522</v>
      </c>
      <c r="B237" s="224" t="s">
        <v>140</v>
      </c>
      <c r="C237" s="216" t="s">
        <v>91</v>
      </c>
      <c r="D237" s="66" t="s">
        <v>92</v>
      </c>
      <c r="E237" s="48">
        <v>0</v>
      </c>
      <c r="F237" s="109"/>
      <c r="G237" s="54"/>
      <c r="H237" s="206"/>
      <c r="I237" s="343"/>
    </row>
    <row r="238" spans="1:9" s="5" customFormat="1" ht="24">
      <c r="A238" s="223" t="s">
        <v>523</v>
      </c>
      <c r="B238" s="224" t="s">
        <v>198</v>
      </c>
      <c r="C238" s="216" t="s">
        <v>91</v>
      </c>
      <c r="D238" s="66" t="s">
        <v>92</v>
      </c>
      <c r="E238" s="48">
        <v>0</v>
      </c>
      <c r="F238" s="109"/>
      <c r="G238" s="54"/>
      <c r="H238" s="373"/>
      <c r="I238" s="343"/>
    </row>
    <row r="239" spans="1:9" s="5" customFormat="1" ht="24">
      <c r="A239" s="223" t="s">
        <v>524</v>
      </c>
      <c r="B239" s="224" t="s">
        <v>156</v>
      </c>
      <c r="C239" s="216" t="s">
        <v>91</v>
      </c>
      <c r="D239" s="66" t="s">
        <v>92</v>
      </c>
      <c r="E239" s="48">
        <v>0</v>
      </c>
      <c r="F239" s="109"/>
      <c r="G239" s="54"/>
      <c r="H239" s="373"/>
      <c r="I239" s="343"/>
    </row>
    <row r="240" spans="1:9" s="5" customFormat="1" ht="24">
      <c r="A240" s="79" t="s">
        <v>525</v>
      </c>
      <c r="B240" s="168" t="s">
        <v>52</v>
      </c>
      <c r="C240" s="227"/>
      <c r="D240" s="227"/>
      <c r="E240" s="230"/>
      <c r="F240" s="230"/>
      <c r="G240" s="230"/>
      <c r="H240" s="230"/>
      <c r="I240" s="230"/>
    </row>
    <row r="241" spans="1:9" s="5" customFormat="1" ht="24">
      <c r="A241" s="27" t="s">
        <v>526</v>
      </c>
      <c r="B241" s="110" t="s">
        <v>192</v>
      </c>
      <c r="C241" s="216" t="s">
        <v>91</v>
      </c>
      <c r="D241" s="66"/>
      <c r="E241" s="48">
        <v>0</v>
      </c>
      <c r="F241" s="109"/>
      <c r="G241" s="54"/>
      <c r="H241" s="206"/>
      <c r="I241" s="343"/>
    </row>
    <row r="242" spans="1:9" s="6" customFormat="1" ht="24">
      <c r="A242" s="27" t="s">
        <v>527</v>
      </c>
      <c r="B242" s="110" t="s">
        <v>193</v>
      </c>
      <c r="C242" s="216" t="s">
        <v>91</v>
      </c>
      <c r="D242" s="216"/>
      <c r="E242" s="48">
        <v>0</v>
      </c>
      <c r="F242" s="109"/>
      <c r="G242" s="54"/>
      <c r="H242" s="206"/>
      <c r="I242" s="343"/>
    </row>
    <row r="243" spans="1:9" s="5" customFormat="1" ht="24">
      <c r="A243" s="27" t="s">
        <v>528</v>
      </c>
      <c r="B243" s="110" t="s">
        <v>194</v>
      </c>
      <c r="C243" s="216" t="s">
        <v>91</v>
      </c>
      <c r="D243" s="216"/>
      <c r="E243" s="48">
        <v>0</v>
      </c>
      <c r="F243" s="109"/>
      <c r="G243" s="54"/>
      <c r="H243" s="206"/>
      <c r="I243" s="343"/>
    </row>
    <row r="244" spans="1:9" s="5" customFormat="1" ht="24">
      <c r="A244" s="79" t="s">
        <v>529</v>
      </c>
      <c r="B244" s="168" t="s">
        <v>53</v>
      </c>
      <c r="C244" s="227"/>
      <c r="D244" s="227"/>
      <c r="E244" s="230"/>
      <c r="F244" s="230"/>
      <c r="G244" s="230"/>
      <c r="H244" s="230"/>
      <c r="I244" s="230"/>
    </row>
    <row r="245" spans="1:9" s="5" customFormat="1" ht="24">
      <c r="A245" s="27" t="s">
        <v>530</v>
      </c>
      <c r="B245" s="110" t="s">
        <v>189</v>
      </c>
      <c r="C245" s="216" t="s">
        <v>91</v>
      </c>
      <c r="D245" s="66" t="s">
        <v>92</v>
      </c>
      <c r="E245" s="101">
        <v>2</v>
      </c>
      <c r="F245" s="109"/>
      <c r="G245" s="54"/>
      <c r="H245" s="206"/>
      <c r="I245" s="343"/>
    </row>
    <row r="246" spans="1:9" s="6" customFormat="1" ht="24">
      <c r="A246" s="27" t="s">
        <v>531</v>
      </c>
      <c r="B246" s="110" t="s">
        <v>190</v>
      </c>
      <c r="C246" s="216" t="s">
        <v>91</v>
      </c>
      <c r="D246" s="66"/>
      <c r="E246" s="48">
        <v>0</v>
      </c>
      <c r="F246" s="109"/>
      <c r="G246" s="54"/>
      <c r="H246" s="206"/>
      <c r="I246" s="343"/>
    </row>
    <row r="247" spans="1:9" s="5" customFormat="1" ht="24">
      <c r="A247" s="27" t="s">
        <v>532</v>
      </c>
      <c r="B247" s="110" t="s">
        <v>191</v>
      </c>
      <c r="C247" s="216" t="s">
        <v>91</v>
      </c>
      <c r="D247" s="216"/>
      <c r="E247" s="48">
        <v>0</v>
      </c>
      <c r="F247" s="109"/>
      <c r="G247" s="54"/>
      <c r="H247" s="206"/>
      <c r="I247" s="343"/>
    </row>
    <row r="248" spans="1:9" s="5" customFormat="1" ht="24">
      <c r="A248" s="79" t="s">
        <v>533</v>
      </c>
      <c r="B248" s="168" t="s">
        <v>54</v>
      </c>
      <c r="C248" s="227"/>
      <c r="D248" s="227"/>
      <c r="E248" s="230"/>
      <c r="F248" s="230"/>
      <c r="G248" s="230"/>
      <c r="H248" s="230"/>
      <c r="I248" s="230"/>
    </row>
    <row r="249" spans="1:9" s="7" customFormat="1" ht="24">
      <c r="A249" s="40" t="s">
        <v>534</v>
      </c>
      <c r="B249" s="92" t="s">
        <v>127</v>
      </c>
      <c r="C249" s="216" t="s">
        <v>91</v>
      </c>
      <c r="D249" s="66"/>
      <c r="E249" s="48">
        <v>0</v>
      </c>
      <c r="F249" s="109"/>
      <c r="G249" s="54"/>
      <c r="H249" s="206"/>
      <c r="I249" s="343"/>
    </row>
    <row r="250" spans="1:9" s="7" customFormat="1" ht="24">
      <c r="A250" s="40" t="s">
        <v>535</v>
      </c>
      <c r="B250" s="69" t="s">
        <v>128</v>
      </c>
      <c r="C250" s="216" t="s">
        <v>91</v>
      </c>
      <c r="D250" s="66"/>
      <c r="E250" s="48">
        <v>0</v>
      </c>
      <c r="F250" s="109"/>
      <c r="G250" s="54"/>
      <c r="H250" s="206"/>
      <c r="I250" s="343"/>
    </row>
    <row r="251" spans="1:9" s="7" customFormat="1" ht="24">
      <c r="A251" s="138" t="s">
        <v>536</v>
      </c>
      <c r="B251" s="100" t="s">
        <v>44</v>
      </c>
      <c r="C251" s="338"/>
      <c r="D251" s="354"/>
      <c r="E251" s="355"/>
      <c r="F251" s="356"/>
      <c r="G251" s="356"/>
      <c r="H251" s="341"/>
      <c r="I251" s="342"/>
    </row>
    <row r="252" spans="1:9" s="7" customFormat="1" ht="24">
      <c r="A252" s="34" t="s">
        <v>537</v>
      </c>
      <c r="B252" s="28" t="s">
        <v>76</v>
      </c>
      <c r="C252" s="11" t="s">
        <v>91</v>
      </c>
      <c r="D252" s="216" t="s">
        <v>6</v>
      </c>
      <c r="E252" s="101">
        <f>3.75+3.75+1.15+3.65</f>
        <v>12.3</v>
      </c>
      <c r="F252" s="109"/>
      <c r="G252" s="54"/>
      <c r="H252" s="206"/>
      <c r="I252" s="343"/>
    </row>
    <row r="253" spans="1:9" s="7" customFormat="1" ht="24">
      <c r="A253" s="34" t="s">
        <v>538</v>
      </c>
      <c r="B253" s="28" t="s">
        <v>185</v>
      </c>
      <c r="C253" s="11" t="s">
        <v>91</v>
      </c>
      <c r="D253" s="216"/>
      <c r="E253" s="48">
        <v>0</v>
      </c>
      <c r="F253" s="109"/>
      <c r="G253" s="54"/>
      <c r="H253" s="206"/>
      <c r="I253" s="343"/>
    </row>
    <row r="254" spans="1:9" s="7" customFormat="1" ht="24">
      <c r="A254" s="34" t="s">
        <v>539</v>
      </c>
      <c r="B254" s="28" t="s">
        <v>186</v>
      </c>
      <c r="C254" s="11" t="s">
        <v>91</v>
      </c>
      <c r="D254" s="216"/>
      <c r="E254" s="48">
        <v>0</v>
      </c>
      <c r="F254" s="109"/>
      <c r="G254" s="54"/>
      <c r="H254" s="206"/>
      <c r="I254" s="343"/>
    </row>
    <row r="255" spans="1:9" s="5" customFormat="1" ht="24">
      <c r="A255" s="34" t="s">
        <v>540</v>
      </c>
      <c r="B255" s="28" t="s">
        <v>129</v>
      </c>
      <c r="C255" s="11" t="s">
        <v>91</v>
      </c>
      <c r="D255" s="216" t="s">
        <v>6</v>
      </c>
      <c r="E255" s="101">
        <f>80+8+14</f>
        <v>102</v>
      </c>
      <c r="F255" s="109"/>
      <c r="G255" s="54"/>
      <c r="H255" s="206"/>
      <c r="I255" s="343"/>
    </row>
    <row r="256" spans="1:9" s="5" customFormat="1" ht="24">
      <c r="A256" s="96" t="s">
        <v>541</v>
      </c>
      <c r="B256" s="100" t="s">
        <v>59</v>
      </c>
      <c r="C256" s="338"/>
      <c r="D256" s="354"/>
      <c r="E256" s="355"/>
      <c r="F256" s="356"/>
      <c r="G256" s="356"/>
      <c r="H256" s="341"/>
      <c r="I256" s="342"/>
    </row>
    <row r="257" spans="1:9" s="5" customFormat="1" ht="24">
      <c r="A257" s="27" t="s">
        <v>542</v>
      </c>
      <c r="B257" s="108" t="s">
        <v>179</v>
      </c>
      <c r="C257" s="66" t="s">
        <v>91</v>
      </c>
      <c r="D257" s="66" t="s">
        <v>5</v>
      </c>
      <c r="E257" s="48">
        <f>45.02*3.05*2+6.33+(10.35*3)+1+(4*3)</f>
        <v>325.00200000000001</v>
      </c>
      <c r="F257" s="109"/>
      <c r="G257" s="54"/>
      <c r="H257" s="206"/>
      <c r="I257" s="343"/>
    </row>
    <row r="258" spans="1:9" s="5" customFormat="1" ht="24">
      <c r="A258" s="27" t="s">
        <v>543</v>
      </c>
      <c r="B258" s="108" t="s">
        <v>180</v>
      </c>
      <c r="C258" s="66" t="s">
        <v>91</v>
      </c>
      <c r="D258" s="66"/>
      <c r="E258" s="48">
        <v>0</v>
      </c>
      <c r="F258" s="109"/>
      <c r="G258" s="54"/>
      <c r="H258" s="206"/>
      <c r="I258" s="343"/>
    </row>
    <row r="259" spans="1:9" s="5" customFormat="1" ht="24">
      <c r="A259" s="27" t="s">
        <v>544</v>
      </c>
      <c r="B259" s="108" t="s">
        <v>181</v>
      </c>
      <c r="C259" s="66" t="s">
        <v>91</v>
      </c>
      <c r="D259" s="66"/>
      <c r="E259" s="48">
        <v>0</v>
      </c>
      <c r="F259" s="109"/>
      <c r="G259" s="54"/>
      <c r="H259" s="206"/>
      <c r="I259" s="343"/>
    </row>
    <row r="260" spans="1:9" s="5" customFormat="1" ht="24">
      <c r="A260" s="27" t="s">
        <v>545</v>
      </c>
      <c r="B260" s="112" t="s">
        <v>182</v>
      </c>
      <c r="C260" s="66" t="s">
        <v>91</v>
      </c>
      <c r="D260" s="66" t="s">
        <v>5</v>
      </c>
      <c r="E260" s="48">
        <f>(20+0.6*7)+(0.8*8*3.8)+(0.8*8*4.06)+(0.8*17.9*6)+(72.67*4)</f>
        <v>451.10399999999998</v>
      </c>
      <c r="F260" s="109"/>
      <c r="G260" s="54"/>
      <c r="H260" s="206"/>
      <c r="I260" s="343"/>
    </row>
    <row r="261" spans="1:9" s="5" customFormat="1" ht="24">
      <c r="A261" s="27" t="s">
        <v>546</v>
      </c>
      <c r="B261" s="108" t="s">
        <v>183</v>
      </c>
      <c r="C261" s="66" t="s">
        <v>91</v>
      </c>
      <c r="D261" s="66"/>
      <c r="E261" s="48">
        <v>0</v>
      </c>
      <c r="F261" s="109"/>
      <c r="G261" s="54"/>
      <c r="H261" s="206"/>
      <c r="I261" s="343"/>
    </row>
    <row r="262" spans="1:9" ht="24">
      <c r="A262" s="27" t="s">
        <v>547</v>
      </c>
      <c r="B262" s="112" t="s">
        <v>184</v>
      </c>
      <c r="C262" s="66" t="s">
        <v>91</v>
      </c>
      <c r="D262" s="66" t="s">
        <v>5</v>
      </c>
      <c r="E262" s="48">
        <f>150*0.35*2+(45.02*0.6*2)+1*17+(4.65*12)</f>
        <v>231.82400000000001</v>
      </c>
      <c r="F262" s="109"/>
      <c r="G262" s="54"/>
      <c r="H262" s="206"/>
      <c r="I262" s="343"/>
    </row>
    <row r="263" spans="1:9" ht="24">
      <c r="A263" s="96" t="s">
        <v>548</v>
      </c>
      <c r="B263" s="100" t="s">
        <v>188</v>
      </c>
      <c r="C263" s="338"/>
      <c r="D263" s="354"/>
      <c r="E263" s="355"/>
      <c r="F263" s="356"/>
      <c r="G263" s="356"/>
      <c r="H263" s="341"/>
      <c r="I263" s="342"/>
    </row>
    <row r="264" spans="1:9" ht="24">
      <c r="A264" s="38" t="s">
        <v>549</v>
      </c>
      <c r="B264" s="105" t="s">
        <v>14</v>
      </c>
      <c r="C264" s="106" t="s">
        <v>91</v>
      </c>
      <c r="D264" s="66" t="s">
        <v>92</v>
      </c>
      <c r="E264" s="101">
        <v>0</v>
      </c>
      <c r="F264" s="54"/>
      <c r="G264" s="54"/>
      <c r="H264" s="206"/>
      <c r="I264" s="343"/>
    </row>
    <row r="265" spans="1:9" ht="24">
      <c r="A265" s="38" t="s">
        <v>550</v>
      </c>
      <c r="B265" s="110" t="s">
        <v>100</v>
      </c>
      <c r="C265" s="106" t="s">
        <v>91</v>
      </c>
      <c r="D265" s="66" t="s">
        <v>92</v>
      </c>
      <c r="E265" s="101">
        <v>0</v>
      </c>
      <c r="F265" s="54"/>
      <c r="G265" s="37"/>
      <c r="H265" s="207"/>
      <c r="I265" s="363"/>
    </row>
    <row r="266" spans="1:9" ht="24">
      <c r="A266" s="38" t="s">
        <v>551</v>
      </c>
      <c r="B266" s="110" t="s">
        <v>15</v>
      </c>
      <c r="C266" s="216" t="s">
        <v>91</v>
      </c>
      <c r="D266" s="66" t="s">
        <v>92</v>
      </c>
      <c r="E266" s="101">
        <v>0</v>
      </c>
      <c r="F266" s="54"/>
      <c r="G266" s="54"/>
      <c r="H266" s="207"/>
      <c r="I266" s="363"/>
    </row>
    <row r="267" spans="1:9" ht="24">
      <c r="A267" s="38" t="s">
        <v>552</v>
      </c>
      <c r="B267" s="110" t="s">
        <v>16</v>
      </c>
      <c r="C267" s="216" t="s">
        <v>91</v>
      </c>
      <c r="D267" s="66" t="s">
        <v>92</v>
      </c>
      <c r="E267" s="101">
        <v>0</v>
      </c>
      <c r="F267" s="54"/>
      <c r="G267" s="54"/>
      <c r="H267" s="207"/>
      <c r="I267" s="363"/>
    </row>
    <row r="268" spans="1:9" ht="24">
      <c r="A268" s="38" t="s">
        <v>553</v>
      </c>
      <c r="B268" s="110" t="s">
        <v>17</v>
      </c>
      <c r="C268" s="216" t="s">
        <v>91</v>
      </c>
      <c r="D268" s="66" t="s">
        <v>92</v>
      </c>
      <c r="E268" s="101">
        <v>0</v>
      </c>
      <c r="F268" s="54"/>
      <c r="G268" s="54"/>
      <c r="H268" s="206"/>
      <c r="I268" s="343"/>
    </row>
    <row r="269" spans="1:9" ht="24">
      <c r="A269" s="38" t="s">
        <v>554</v>
      </c>
      <c r="B269" s="110" t="s">
        <v>18</v>
      </c>
      <c r="C269" s="216" t="s">
        <v>91</v>
      </c>
      <c r="D269" s="66" t="s">
        <v>92</v>
      </c>
      <c r="E269" s="101">
        <v>0</v>
      </c>
      <c r="F269" s="54"/>
      <c r="G269" s="54"/>
      <c r="H269" s="206"/>
      <c r="I269" s="343"/>
    </row>
    <row r="270" spans="1:9" ht="24">
      <c r="A270" s="38" t="s">
        <v>555</v>
      </c>
      <c r="B270" s="110" t="s">
        <v>101</v>
      </c>
      <c r="C270" s="216" t="s">
        <v>91</v>
      </c>
      <c r="D270" s="66" t="s">
        <v>92</v>
      </c>
      <c r="E270" s="101">
        <v>0</v>
      </c>
      <c r="F270" s="54"/>
      <c r="G270" s="37"/>
      <c r="H270" s="207"/>
      <c r="I270" s="363"/>
    </row>
    <row r="271" spans="1:9" ht="24">
      <c r="A271" s="38" t="s">
        <v>556</v>
      </c>
      <c r="B271" s="110" t="s">
        <v>19</v>
      </c>
      <c r="C271" s="216" t="s">
        <v>91</v>
      </c>
      <c r="D271" s="66" t="s">
        <v>92</v>
      </c>
      <c r="E271" s="101">
        <v>0</v>
      </c>
      <c r="F271" s="54"/>
      <c r="G271" s="54"/>
      <c r="H271" s="206"/>
      <c r="I271" s="343"/>
    </row>
    <row r="272" spans="1:9" ht="24">
      <c r="A272" s="38" t="s">
        <v>557</v>
      </c>
      <c r="B272" s="110" t="s">
        <v>20</v>
      </c>
      <c r="C272" s="216" t="s">
        <v>91</v>
      </c>
      <c r="D272" s="66" t="s">
        <v>92</v>
      </c>
      <c r="E272" s="101">
        <v>0</v>
      </c>
      <c r="F272" s="54"/>
      <c r="G272" s="54"/>
      <c r="H272" s="207"/>
      <c r="I272" s="363"/>
    </row>
    <row r="273" spans="1:9" ht="24">
      <c r="A273" s="38" t="s">
        <v>558</v>
      </c>
      <c r="B273" s="110" t="s">
        <v>60</v>
      </c>
      <c r="C273" s="216" t="s">
        <v>91</v>
      </c>
      <c r="D273" s="66" t="s">
        <v>92</v>
      </c>
      <c r="E273" s="101">
        <v>0</v>
      </c>
      <c r="F273" s="54"/>
      <c r="G273" s="54"/>
      <c r="H273" s="207"/>
      <c r="I273" s="363"/>
    </row>
    <row r="274" spans="1:9" ht="24">
      <c r="A274" s="38" t="s">
        <v>559</v>
      </c>
      <c r="B274" s="110" t="s">
        <v>21</v>
      </c>
      <c r="C274" s="216" t="s">
        <v>91</v>
      </c>
      <c r="D274" s="66" t="s">
        <v>92</v>
      </c>
      <c r="E274" s="101">
        <v>0</v>
      </c>
      <c r="F274" s="54"/>
      <c r="G274" s="37"/>
      <c r="H274" s="207"/>
      <c r="I274" s="363"/>
    </row>
    <row r="275" spans="1:9" ht="24">
      <c r="A275" s="38" t="s">
        <v>560</v>
      </c>
      <c r="B275" s="105" t="s">
        <v>116</v>
      </c>
      <c r="C275" s="216" t="s">
        <v>91</v>
      </c>
      <c r="D275" s="66" t="s">
        <v>92</v>
      </c>
      <c r="E275" s="101">
        <v>0</v>
      </c>
      <c r="F275" s="54"/>
      <c r="G275" s="54"/>
      <c r="H275" s="207"/>
      <c r="I275" s="363"/>
    </row>
    <row r="276" spans="1:9" ht="24">
      <c r="A276" s="38" t="s">
        <v>561</v>
      </c>
      <c r="B276" s="105" t="s">
        <v>45</v>
      </c>
      <c r="C276" s="216" t="s">
        <v>91</v>
      </c>
      <c r="D276" s="66" t="s">
        <v>92</v>
      </c>
      <c r="E276" s="101">
        <v>0</v>
      </c>
      <c r="F276" s="54"/>
      <c r="G276" s="54"/>
      <c r="H276" s="206"/>
      <c r="I276" s="343"/>
    </row>
    <row r="277" spans="1:9" ht="24">
      <c r="A277" s="38" t="s">
        <v>562</v>
      </c>
      <c r="B277" s="105" t="s">
        <v>23</v>
      </c>
      <c r="C277" s="216" t="s">
        <v>91</v>
      </c>
      <c r="D277" s="66" t="s">
        <v>92</v>
      </c>
      <c r="E277" s="101">
        <v>0</v>
      </c>
      <c r="F277" s="54"/>
      <c r="G277" s="54"/>
      <c r="H277" s="206"/>
      <c r="I277" s="343"/>
    </row>
    <row r="278" spans="1:9" ht="24">
      <c r="A278" s="38" t="s">
        <v>563</v>
      </c>
      <c r="B278" s="105" t="s">
        <v>22</v>
      </c>
      <c r="C278" s="216" t="s">
        <v>91</v>
      </c>
      <c r="D278" s="66" t="s">
        <v>92</v>
      </c>
      <c r="E278" s="101">
        <v>0</v>
      </c>
      <c r="F278" s="54"/>
      <c r="G278" s="54"/>
      <c r="H278" s="206"/>
      <c r="I278" s="343"/>
    </row>
    <row r="279" spans="1:9" ht="24">
      <c r="A279" s="38" t="s">
        <v>564</v>
      </c>
      <c r="B279" s="105" t="s">
        <v>117</v>
      </c>
      <c r="C279" s="216" t="s">
        <v>91</v>
      </c>
      <c r="D279" s="66" t="s">
        <v>92</v>
      </c>
      <c r="E279" s="101">
        <v>0</v>
      </c>
      <c r="F279" s="54"/>
      <c r="G279" s="54"/>
      <c r="H279" s="206"/>
      <c r="I279" s="343"/>
    </row>
    <row r="280" spans="1:9" s="5" customFormat="1" ht="24">
      <c r="A280" s="96" t="s">
        <v>565</v>
      </c>
      <c r="B280" s="100" t="s">
        <v>80</v>
      </c>
      <c r="C280" s="338"/>
      <c r="D280" s="354"/>
      <c r="E280" s="355"/>
      <c r="F280" s="356"/>
      <c r="G280" s="356"/>
      <c r="H280" s="357"/>
      <c r="I280" s="338"/>
    </row>
    <row r="281" spans="1:9" s="5" customFormat="1" ht="24">
      <c r="A281" s="163" t="s">
        <v>566</v>
      </c>
      <c r="B281" s="164" t="s">
        <v>81</v>
      </c>
      <c r="C281" s="350"/>
      <c r="D281" s="350"/>
      <c r="E281" s="115"/>
      <c r="F281" s="374"/>
      <c r="G281" s="374"/>
      <c r="H281" s="375"/>
      <c r="I281" s="376"/>
    </row>
    <row r="282" spans="1:9" s="5" customFormat="1" ht="24">
      <c r="A282" s="43" t="s">
        <v>567</v>
      </c>
      <c r="B282" s="112" t="s">
        <v>178</v>
      </c>
      <c r="C282" s="216" t="s">
        <v>91</v>
      </c>
      <c r="D282" s="216" t="s">
        <v>6</v>
      </c>
      <c r="E282" s="48">
        <v>290</v>
      </c>
      <c r="F282" s="377"/>
      <c r="G282" s="54"/>
      <c r="H282" s="206"/>
      <c r="I282" s="343"/>
    </row>
    <row r="283" spans="1:9" s="5" customFormat="1" ht="24">
      <c r="A283" s="43" t="s">
        <v>568</v>
      </c>
      <c r="B283" s="112" t="s">
        <v>95</v>
      </c>
      <c r="C283" s="216" t="s">
        <v>91</v>
      </c>
      <c r="D283" s="216" t="s">
        <v>7</v>
      </c>
      <c r="E283" s="48">
        <f>0.2*0.5*(14.5+19.2)</f>
        <v>3.3700000000000006</v>
      </c>
      <c r="F283" s="109"/>
      <c r="G283" s="54"/>
      <c r="H283" s="206"/>
      <c r="I283" s="343"/>
    </row>
    <row r="284" spans="1:9" s="5" customFormat="1" ht="24">
      <c r="A284" s="43" t="s">
        <v>569</v>
      </c>
      <c r="B284" s="110" t="s">
        <v>82</v>
      </c>
      <c r="C284" s="216" t="s">
        <v>91</v>
      </c>
      <c r="D284" s="216" t="s">
        <v>7</v>
      </c>
      <c r="E284" s="48">
        <f>10.6*0.45</f>
        <v>4.7699999999999996</v>
      </c>
      <c r="F284" s="109"/>
      <c r="G284" s="54"/>
      <c r="H284" s="206"/>
      <c r="I284" s="343"/>
    </row>
    <row r="285" spans="1:9" s="5" customFormat="1" ht="24">
      <c r="A285" s="43" t="s">
        <v>570</v>
      </c>
      <c r="B285" s="110" t="s">
        <v>177</v>
      </c>
      <c r="C285" s="216" t="s">
        <v>91</v>
      </c>
      <c r="D285" s="216" t="s">
        <v>5</v>
      </c>
      <c r="E285" s="48">
        <f>90+10</f>
        <v>100</v>
      </c>
      <c r="F285" s="109"/>
      <c r="G285" s="54"/>
      <c r="H285" s="206"/>
      <c r="I285" s="343"/>
    </row>
    <row r="286" spans="1:9" s="56" customFormat="1" ht="24">
      <c r="A286" s="43" t="s">
        <v>571</v>
      </c>
      <c r="B286" s="110" t="s">
        <v>176</v>
      </c>
      <c r="C286" s="216" t="s">
        <v>91</v>
      </c>
      <c r="D286" s="66"/>
      <c r="E286" s="48">
        <v>0</v>
      </c>
      <c r="F286" s="109"/>
      <c r="G286" s="54"/>
      <c r="H286" s="206"/>
      <c r="I286" s="343"/>
    </row>
    <row r="287" spans="1:9" s="5" customFormat="1" ht="24">
      <c r="A287" s="43" t="s">
        <v>572</v>
      </c>
      <c r="B287" s="110" t="s">
        <v>175</v>
      </c>
      <c r="C287" s="216" t="s">
        <v>91</v>
      </c>
      <c r="D287" s="66" t="s">
        <v>92</v>
      </c>
      <c r="E287" s="101">
        <v>6</v>
      </c>
      <c r="F287" s="109"/>
      <c r="G287" s="54"/>
      <c r="H287" s="206"/>
      <c r="I287" s="343"/>
    </row>
    <row r="288" spans="1:9" s="5" customFormat="1" ht="24">
      <c r="A288" s="43" t="s">
        <v>573</v>
      </c>
      <c r="B288" s="110" t="s">
        <v>174</v>
      </c>
      <c r="C288" s="216" t="s">
        <v>91</v>
      </c>
      <c r="D288" s="66"/>
      <c r="E288" s="48">
        <v>0</v>
      </c>
      <c r="F288" s="109"/>
      <c r="G288" s="54"/>
      <c r="H288" s="206"/>
      <c r="I288" s="343"/>
    </row>
    <row r="289" spans="1:9" s="5" customFormat="1" ht="24">
      <c r="A289" s="163" t="s">
        <v>574</v>
      </c>
      <c r="B289" s="164" t="s">
        <v>83</v>
      </c>
      <c r="C289" s="350"/>
      <c r="D289" s="350"/>
      <c r="E289" s="115"/>
      <c r="F289" s="374"/>
      <c r="G289" s="374"/>
      <c r="H289" s="375"/>
      <c r="I289" s="376"/>
    </row>
    <row r="290" spans="1:9" ht="24">
      <c r="A290" s="43" t="s">
        <v>575</v>
      </c>
      <c r="B290" s="110" t="s">
        <v>173</v>
      </c>
      <c r="C290" s="216" t="s">
        <v>91</v>
      </c>
      <c r="D290" s="216"/>
      <c r="E290" s="48">
        <v>0</v>
      </c>
      <c r="F290" s="377"/>
      <c r="G290" s="37"/>
      <c r="H290" s="206"/>
      <c r="I290" s="343"/>
    </row>
    <row r="291" spans="1:9" ht="24.75" thickBot="1">
      <c r="A291" s="43" t="s">
        <v>576</v>
      </c>
      <c r="B291" s="133" t="s">
        <v>67</v>
      </c>
      <c r="C291" s="216" t="s">
        <v>91</v>
      </c>
      <c r="D291" s="216"/>
      <c r="E291" s="48">
        <v>0</v>
      </c>
      <c r="F291" s="377"/>
      <c r="G291" s="37"/>
      <c r="H291" s="206"/>
      <c r="I291" s="343"/>
    </row>
    <row r="292" spans="1:9" ht="30" customHeight="1" thickBot="1"/>
    <row r="293" spans="1:9" ht="30" customHeight="1" thickBot="1">
      <c r="A293" s="182"/>
      <c r="B293" s="306" t="s">
        <v>141</v>
      </c>
      <c r="C293" s="183"/>
      <c r="D293" s="184"/>
      <c r="E293" s="189"/>
      <c r="F293" s="51"/>
      <c r="G293" s="51"/>
      <c r="H293" s="51"/>
      <c r="I293" s="52"/>
    </row>
    <row r="294" spans="1:9" s="8" customFormat="1" ht="30" customHeight="1" thickBot="1">
      <c r="A294" s="39"/>
      <c r="B294" s="186"/>
      <c r="C294" s="186"/>
      <c r="D294" s="2"/>
      <c r="E294" s="311"/>
      <c r="F294" s="1"/>
      <c r="G294" s="1"/>
      <c r="H294" s="2"/>
      <c r="I294" s="2"/>
    </row>
    <row r="295" spans="1:9" ht="30" customHeight="1" thickBot="1">
      <c r="A295" s="200"/>
      <c r="B295" s="306" t="s">
        <v>65</v>
      </c>
      <c r="C295" s="183"/>
      <c r="D295" s="184"/>
      <c r="E295" s="189"/>
      <c r="F295" s="51"/>
      <c r="G295" s="51"/>
      <c r="H295" s="51"/>
      <c r="I295" s="201"/>
    </row>
    <row r="296" spans="1:9" ht="30" customHeight="1">
      <c r="A296" s="190" t="s">
        <v>24</v>
      </c>
      <c r="B296" s="191" t="s">
        <v>25</v>
      </c>
      <c r="C296" s="191"/>
      <c r="D296" s="192"/>
      <c r="E296" s="193"/>
      <c r="F296" s="177"/>
      <c r="G296" s="178"/>
      <c r="H296" s="32"/>
      <c r="I296" s="179"/>
    </row>
    <row r="297" spans="1:9" ht="30" customHeight="1">
      <c r="A297" s="22" t="s">
        <v>26</v>
      </c>
      <c r="B297" s="194" t="s">
        <v>27</v>
      </c>
      <c r="C297" s="194"/>
      <c r="D297" s="55"/>
      <c r="E297" s="195"/>
      <c r="F297" s="177"/>
      <c r="G297" s="180"/>
      <c r="H297" s="42"/>
      <c r="I297" s="23"/>
    </row>
    <row r="298" spans="1:9" ht="30" customHeight="1">
      <c r="A298" s="196" t="s">
        <v>28</v>
      </c>
      <c r="B298" s="197" t="s">
        <v>29</v>
      </c>
      <c r="C298" s="197"/>
      <c r="D298" s="197"/>
      <c r="E298" s="316"/>
      <c r="F298" s="181"/>
      <c r="G298" s="20"/>
      <c r="H298" s="20"/>
      <c r="I298" s="24"/>
    </row>
    <row r="299" spans="1:9" ht="30" customHeight="1">
      <c r="A299" s="190" t="s">
        <v>30</v>
      </c>
      <c r="B299" s="191" t="s">
        <v>31</v>
      </c>
      <c r="C299" s="191"/>
      <c r="D299" s="192"/>
      <c r="E299" s="193"/>
      <c r="F299" s="177"/>
      <c r="G299" s="178"/>
      <c r="H299" s="32"/>
      <c r="I299" s="179"/>
    </row>
    <row r="300" spans="1:9" ht="30" customHeight="1">
      <c r="A300" s="22" t="s">
        <v>32</v>
      </c>
      <c r="B300" s="194" t="s">
        <v>33</v>
      </c>
      <c r="C300" s="194"/>
      <c r="D300" s="55"/>
      <c r="E300" s="195"/>
      <c r="F300" s="177"/>
      <c r="G300" s="180"/>
      <c r="H300" s="42"/>
      <c r="I300" s="23"/>
    </row>
    <row r="301" spans="1:9" ht="30" customHeight="1">
      <c r="A301" s="196" t="s">
        <v>34</v>
      </c>
      <c r="B301" s="197" t="s">
        <v>35</v>
      </c>
      <c r="C301" s="197"/>
      <c r="D301" s="197"/>
      <c r="E301" s="316"/>
      <c r="F301" s="181"/>
      <c r="G301" s="20"/>
      <c r="H301" s="20"/>
      <c r="I301" s="24"/>
    </row>
    <row r="302" spans="1:9" ht="30" customHeight="1">
      <c r="A302" s="190" t="s">
        <v>36</v>
      </c>
      <c r="B302" s="191" t="s">
        <v>37</v>
      </c>
      <c r="C302" s="191"/>
      <c r="D302" s="192"/>
      <c r="E302" s="193"/>
      <c r="F302" s="177"/>
      <c r="G302" s="178"/>
      <c r="H302" s="32"/>
      <c r="I302" s="179"/>
    </row>
    <row r="303" spans="1:9" ht="30" customHeight="1">
      <c r="A303" s="196" t="s">
        <v>38</v>
      </c>
      <c r="B303" s="197" t="s">
        <v>39</v>
      </c>
      <c r="C303" s="197"/>
      <c r="D303" s="197"/>
      <c r="E303" s="316"/>
      <c r="F303" s="181"/>
      <c r="G303" s="20"/>
      <c r="H303" s="20"/>
      <c r="I303" s="24"/>
    </row>
    <row r="304" spans="1:9" s="57" customFormat="1" ht="22.5" customHeight="1" thickBot="1">
      <c r="A304" s="190" t="s">
        <v>40</v>
      </c>
      <c r="B304" s="191" t="s">
        <v>41</v>
      </c>
      <c r="C304" s="191"/>
      <c r="D304" s="192"/>
      <c r="E304" s="193"/>
      <c r="F304" s="177"/>
      <c r="G304" s="178"/>
      <c r="H304" s="32"/>
      <c r="I304" s="179"/>
    </row>
    <row r="305" spans="1:9" s="57" customFormat="1" ht="22.5" customHeight="1" thickBot="1">
      <c r="A305" s="25" t="s">
        <v>42</v>
      </c>
      <c r="B305" s="319" t="s">
        <v>66</v>
      </c>
      <c r="C305" s="188"/>
      <c r="D305" s="18"/>
      <c r="E305" s="189"/>
      <c r="F305" s="19"/>
      <c r="G305" s="19"/>
      <c r="H305" s="19"/>
      <c r="I305" s="21"/>
    </row>
    <row r="306" spans="1:9" s="57" customFormat="1" ht="18.75" customHeight="1">
      <c r="A306" s="464"/>
      <c r="B306" s="464"/>
      <c r="C306" s="464"/>
      <c r="D306" s="464"/>
      <c r="E306" s="464"/>
    </row>
    <row r="307" spans="1:9" s="57" customFormat="1" ht="22.5" customHeight="1">
      <c r="A307" s="464"/>
      <c r="B307" s="464"/>
      <c r="C307" s="464"/>
      <c r="D307" s="464"/>
      <c r="E307" s="464"/>
    </row>
    <row r="308" spans="1:9" s="57" customFormat="1" ht="22.5" customHeight="1">
      <c r="A308" s="472"/>
      <c r="B308" s="472"/>
      <c r="C308" s="472"/>
      <c r="D308" s="472"/>
      <c r="E308" s="472"/>
    </row>
    <row r="309" spans="1:9" s="57" customFormat="1" ht="22.5" customHeight="1">
      <c r="A309" s="464"/>
      <c r="B309" s="464"/>
      <c r="C309" s="464"/>
      <c r="D309" s="464"/>
      <c r="E309" s="464"/>
    </row>
    <row r="310" spans="1:9" s="57" customFormat="1" ht="22.5" customHeight="1">
      <c r="A310" s="464"/>
      <c r="B310" s="464"/>
      <c r="C310" s="464"/>
      <c r="D310" s="464"/>
      <c r="E310" s="464"/>
    </row>
    <row r="311" spans="1:9" s="57" customFormat="1" ht="22.5" customHeight="1">
      <c r="A311" s="470"/>
      <c r="B311" s="470"/>
      <c r="C311" s="470"/>
      <c r="D311" s="470"/>
      <c r="E311" s="470"/>
    </row>
    <row r="312" spans="1:9" s="57" customFormat="1" ht="22.5" customHeight="1">
      <c r="A312" s="464"/>
      <c r="B312" s="464"/>
      <c r="C312" s="464"/>
      <c r="D312" s="464"/>
      <c r="E312" s="464"/>
    </row>
    <row r="313" spans="1:9" s="57" customFormat="1" ht="22.5" customHeight="1">
      <c r="A313" s="464"/>
      <c r="B313" s="464"/>
      <c r="C313" s="464"/>
      <c r="D313" s="464"/>
      <c r="E313" s="464"/>
    </row>
    <row r="314" spans="1:9" s="57" customFormat="1" ht="22.5" customHeight="1">
      <c r="A314" s="464"/>
      <c r="B314" s="464"/>
      <c r="C314" s="464"/>
      <c r="D314" s="464"/>
      <c r="E314" s="464"/>
    </row>
    <row r="315" spans="1:9" ht="30" customHeight="1">
      <c r="A315" s="464"/>
      <c r="B315" s="464"/>
      <c r="C315" s="464"/>
      <c r="D315" s="464"/>
      <c r="E315" s="464"/>
    </row>
    <row r="316" spans="1:9" ht="111.75" customHeight="1">
      <c r="A316" s="57"/>
      <c r="B316" s="322"/>
      <c r="C316" s="57"/>
      <c r="D316" s="57"/>
      <c r="E316" s="322"/>
    </row>
    <row r="317" spans="1:9" ht="30" customHeight="1">
      <c r="A317" s="378"/>
      <c r="C317" s="378"/>
      <c r="D317" s="238"/>
    </row>
    <row r="318" spans="1:9" ht="30" customHeight="1">
      <c r="A318" s="379"/>
      <c r="B318" s="327"/>
      <c r="C318" s="380"/>
      <c r="D318" s="381"/>
      <c r="E318" s="330"/>
    </row>
    <row r="319" spans="1:9" ht="30" customHeight="1">
      <c r="A319" s="378"/>
      <c r="B319" s="2"/>
      <c r="C319" s="378"/>
      <c r="D319" s="238"/>
    </row>
    <row r="320" spans="1:9" ht="30" customHeight="1">
      <c r="A320" s="378"/>
      <c r="C320" s="378"/>
      <c r="D320" s="238"/>
    </row>
    <row r="321" spans="1:4" ht="30" customHeight="1">
      <c r="A321" s="378"/>
      <c r="C321" s="378"/>
      <c r="D321" s="238"/>
    </row>
  </sheetData>
  <autoFilter ref="A13:E291"/>
  <mergeCells count="14">
    <mergeCell ref="A314:E314"/>
    <mergeCell ref="A315:E315"/>
    <mergeCell ref="A2:I2"/>
    <mergeCell ref="A8:I8"/>
    <mergeCell ref="A9:I11"/>
    <mergeCell ref="A312:E312"/>
    <mergeCell ref="A313:E313"/>
    <mergeCell ref="A311:E311"/>
    <mergeCell ref="D12:E12"/>
    <mergeCell ref="A306:E306"/>
    <mergeCell ref="A307:E307"/>
    <mergeCell ref="A308:E308"/>
    <mergeCell ref="A309:E309"/>
    <mergeCell ref="A310:E310"/>
  </mergeCells>
  <conditionalFormatting sqref="B169:B171">
    <cfRule type="duplicateValues" dxfId="7" priority="2"/>
  </conditionalFormatting>
  <conditionalFormatting sqref="A169:A171">
    <cfRule type="duplicateValues" dxfId="6" priority="1"/>
  </conditionalFormatting>
  <pageMargins left="0.7" right="0.7" top="0.75" bottom="0.75" header="0.3" footer="0.3"/>
  <pageSetup scale="25" orientation="portrait" verticalDpi="300" r:id="rId1"/>
  <ignoredErrors>
    <ignoredError sqref="A2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19"/>
  <sheetViews>
    <sheetView topLeftCell="B1" zoomScale="60" zoomScaleNormal="60" zoomScaleSheetLayoutView="100" workbookViewId="0">
      <selection activeCell="H309" sqref="H309"/>
    </sheetView>
  </sheetViews>
  <sheetFormatPr baseColWidth="10" defaultColWidth="11.42578125" defaultRowHeight="30" customHeight="1"/>
  <cols>
    <col min="1" max="1" width="17.7109375" style="39" bestFit="1" customWidth="1"/>
    <col min="2" max="2" width="175.42578125" style="10" customWidth="1"/>
    <col min="3" max="3" width="13.85546875" style="39" customWidth="1"/>
    <col min="4" max="4" width="14.42578125" style="50" customWidth="1"/>
    <col min="5" max="5" width="18.42578125" style="304" customWidth="1"/>
    <col min="6" max="6" width="28.140625" style="10" customWidth="1"/>
    <col min="7" max="7" width="14.7109375" style="2" bestFit="1" customWidth="1"/>
    <col min="8" max="8" width="18.7109375" style="2" customWidth="1"/>
    <col min="9" max="9" width="11.42578125" style="2" customWidth="1"/>
    <col min="10" max="16384" width="11.42578125" style="2"/>
  </cols>
  <sheetData>
    <row r="1" spans="1:185" s="5" customFormat="1" ht="6" customHeight="1">
      <c r="A1" s="45"/>
      <c r="B1" s="44"/>
      <c r="C1" s="45"/>
      <c r="D1" s="35"/>
      <c r="E1" s="46" t="s">
        <v>0</v>
      </c>
      <c r="F1" s="10"/>
    </row>
    <row r="2" spans="1:185" s="5" customFormat="1" ht="30" customHeight="1">
      <c r="A2" s="473" t="s">
        <v>585</v>
      </c>
      <c r="B2" s="473"/>
      <c r="C2" s="473"/>
      <c r="D2" s="473"/>
      <c r="E2" s="473"/>
      <c r="F2" s="473"/>
      <c r="G2" s="473"/>
      <c r="H2" s="473"/>
      <c r="I2" s="473"/>
    </row>
    <row r="3" spans="1:185" s="3" customFormat="1" ht="30" customHeight="1">
      <c r="A3" s="244"/>
      <c r="B3" s="244"/>
      <c r="C3" s="244"/>
      <c r="D3" s="244"/>
      <c r="E3" s="245"/>
      <c r="F3" s="70"/>
    </row>
    <row r="4" spans="1:185" s="3" customFormat="1" ht="30" customHeight="1">
      <c r="A4" s="244"/>
      <c r="B4" s="244"/>
      <c r="C4" s="244"/>
      <c r="D4" s="244"/>
      <c r="E4" s="245"/>
      <c r="F4" s="70"/>
    </row>
    <row r="5" spans="1:185" s="3" customFormat="1" ht="30" customHeight="1">
      <c r="A5" s="244"/>
      <c r="B5" s="244"/>
      <c r="C5" s="244"/>
      <c r="D5" s="244"/>
      <c r="E5" s="245"/>
      <c r="F5" s="70"/>
    </row>
    <row r="6" spans="1:185" s="3" customFormat="1" ht="30" customHeight="1">
      <c r="A6" s="244"/>
      <c r="B6" s="244"/>
      <c r="C6" s="244"/>
      <c r="D6" s="244"/>
      <c r="E6" s="245"/>
      <c r="F6" s="70"/>
    </row>
    <row r="7" spans="1:185" s="3" customFormat="1" ht="30" customHeight="1" thickBot="1">
      <c r="A7" s="244"/>
      <c r="B7" s="244"/>
      <c r="C7" s="244"/>
      <c r="D7" s="244"/>
      <c r="E7" s="245"/>
      <c r="F7" s="70"/>
    </row>
    <row r="8" spans="1:185" s="5" customFormat="1" ht="25.5" thickBot="1">
      <c r="A8" s="445" t="s">
        <v>582</v>
      </c>
      <c r="B8" s="446"/>
      <c r="C8" s="446"/>
      <c r="D8" s="446"/>
      <c r="E8" s="446"/>
      <c r="F8" s="446"/>
      <c r="G8" s="446"/>
      <c r="H8" s="446"/>
      <c r="I8" s="448"/>
    </row>
    <row r="9" spans="1:185" s="5" customFormat="1" ht="21" customHeight="1">
      <c r="A9" s="449" t="s">
        <v>577</v>
      </c>
      <c r="B9" s="450"/>
      <c r="C9" s="450"/>
      <c r="D9" s="450"/>
      <c r="E9" s="450"/>
      <c r="F9" s="450"/>
      <c r="G9" s="450"/>
      <c r="H9" s="450"/>
      <c r="I9" s="452"/>
    </row>
    <row r="10" spans="1:185" s="5" customFormat="1" ht="18.75" customHeight="1">
      <c r="A10" s="453"/>
      <c r="B10" s="469"/>
      <c r="C10" s="469"/>
      <c r="D10" s="469"/>
      <c r="E10" s="469"/>
      <c r="F10" s="469"/>
      <c r="G10" s="469"/>
      <c r="H10" s="469"/>
      <c r="I10" s="456"/>
    </row>
    <row r="11" spans="1:185" s="5" customFormat="1" ht="15" customHeight="1" thickBot="1">
      <c r="A11" s="457"/>
      <c r="B11" s="458"/>
      <c r="C11" s="458"/>
      <c r="D11" s="458"/>
      <c r="E11" s="458"/>
      <c r="F11" s="458"/>
      <c r="G11" s="458"/>
      <c r="H11" s="458"/>
      <c r="I11" s="460"/>
    </row>
    <row r="12" spans="1:185" s="5" customFormat="1" ht="25.5" thickBot="1">
      <c r="A12" s="247"/>
      <c r="B12" s="247"/>
      <c r="C12" s="247"/>
      <c r="D12" s="474"/>
      <c r="E12" s="474"/>
      <c r="F12" s="10"/>
    </row>
    <row r="13" spans="1:185" s="5" customFormat="1" ht="42" customHeight="1">
      <c r="A13" s="126" t="s">
        <v>291</v>
      </c>
      <c r="B13" s="127" t="s">
        <v>1</v>
      </c>
      <c r="C13" s="409" t="s">
        <v>87</v>
      </c>
      <c r="D13" s="406" t="s">
        <v>2</v>
      </c>
      <c r="E13" s="130" t="s">
        <v>64</v>
      </c>
      <c r="F13" s="331" t="s">
        <v>61</v>
      </c>
      <c r="G13" s="331" t="s">
        <v>62</v>
      </c>
      <c r="H13" s="332" t="s">
        <v>63</v>
      </c>
      <c r="I13" s="333" t="s">
        <v>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</row>
    <row r="14" spans="1:185" s="5" customFormat="1" ht="24">
      <c r="A14" s="144">
        <v>7</v>
      </c>
      <c r="B14" s="141" t="s">
        <v>160</v>
      </c>
      <c r="C14" s="334"/>
      <c r="D14" s="334"/>
      <c r="E14" s="334"/>
      <c r="F14" s="335"/>
      <c r="G14" s="335"/>
      <c r="H14" s="336"/>
      <c r="I14" s="337"/>
    </row>
    <row r="15" spans="1:185" s="6" customFormat="1" ht="24">
      <c r="A15" s="138" t="s">
        <v>292</v>
      </c>
      <c r="B15" s="100" t="s">
        <v>295</v>
      </c>
      <c r="C15" s="338"/>
      <c r="D15" s="338"/>
      <c r="E15" s="339"/>
      <c r="F15" s="340"/>
      <c r="G15" s="340"/>
      <c r="H15" s="341"/>
      <c r="I15" s="342"/>
    </row>
    <row r="16" spans="1:185" s="5" customFormat="1" ht="24">
      <c r="A16" s="34" t="s">
        <v>293</v>
      </c>
      <c r="B16" s="28" t="s">
        <v>296</v>
      </c>
      <c r="C16" s="11" t="s">
        <v>88</v>
      </c>
      <c r="D16" s="11"/>
      <c r="E16" s="101"/>
      <c r="F16" s="102"/>
      <c r="G16" s="37"/>
      <c r="H16" s="207"/>
      <c r="I16" s="343"/>
    </row>
    <row r="17" spans="1:9" s="5" customFormat="1" ht="24">
      <c r="A17" s="34" t="s">
        <v>294</v>
      </c>
      <c r="B17" s="28" t="s">
        <v>68</v>
      </c>
      <c r="C17" s="11" t="s">
        <v>88</v>
      </c>
      <c r="D17" s="11"/>
      <c r="E17" s="101"/>
      <c r="F17" s="102"/>
      <c r="G17" s="37"/>
      <c r="H17" s="207"/>
      <c r="I17" s="343"/>
    </row>
    <row r="18" spans="1:9" s="6" customFormat="1" ht="24">
      <c r="A18" s="144">
        <v>8</v>
      </c>
      <c r="B18" s="141" t="s">
        <v>84</v>
      </c>
      <c r="C18" s="337"/>
      <c r="D18" s="337"/>
      <c r="E18" s="344"/>
      <c r="F18" s="335"/>
      <c r="G18" s="335"/>
      <c r="H18" s="336"/>
      <c r="I18" s="337"/>
    </row>
    <row r="19" spans="1:9" s="6" customFormat="1" ht="23.25" customHeight="1">
      <c r="A19" s="34" t="s">
        <v>297</v>
      </c>
      <c r="B19" s="105" t="s">
        <v>158</v>
      </c>
      <c r="C19" s="106" t="s">
        <v>88</v>
      </c>
      <c r="D19" s="11"/>
      <c r="E19" s="101"/>
      <c r="F19" s="102"/>
      <c r="G19" s="37"/>
      <c r="H19" s="207"/>
      <c r="I19" s="343"/>
    </row>
    <row r="20" spans="1:9" s="6" customFormat="1" ht="24">
      <c r="A20" s="34" t="s">
        <v>298</v>
      </c>
      <c r="B20" s="105" t="s">
        <v>159</v>
      </c>
      <c r="C20" s="106" t="s">
        <v>88</v>
      </c>
      <c r="D20" s="11"/>
      <c r="E20" s="101"/>
      <c r="F20" s="102"/>
      <c r="G20" s="37"/>
      <c r="H20" s="203"/>
      <c r="I20" s="343"/>
    </row>
    <row r="21" spans="1:9" s="6" customFormat="1" ht="24">
      <c r="A21" s="434" t="s">
        <v>299</v>
      </c>
      <c r="B21" s="435" t="s">
        <v>300</v>
      </c>
      <c r="C21" s="434"/>
      <c r="D21" s="436"/>
      <c r="E21" s="429"/>
      <c r="F21" s="430"/>
      <c r="G21" s="431"/>
      <c r="H21" s="432"/>
      <c r="I21" s="433"/>
    </row>
    <row r="22" spans="1:9" s="6" customFormat="1" ht="24">
      <c r="A22" s="437" t="s">
        <v>301</v>
      </c>
      <c r="B22" s="438" t="s">
        <v>302</v>
      </c>
      <c r="C22" s="437"/>
      <c r="D22" s="439"/>
      <c r="E22" s="115"/>
      <c r="F22" s="428"/>
      <c r="G22" s="160"/>
      <c r="H22" s="358"/>
      <c r="I22" s="161"/>
    </row>
    <row r="23" spans="1:9" s="6" customFormat="1" ht="24">
      <c r="A23" s="440" t="s">
        <v>303</v>
      </c>
      <c r="B23" s="441" t="s">
        <v>304</v>
      </c>
      <c r="C23" s="442"/>
      <c r="D23" s="440" t="s">
        <v>305</v>
      </c>
      <c r="E23" s="443" t="s">
        <v>306</v>
      </c>
      <c r="F23" s="102"/>
      <c r="G23" s="37"/>
      <c r="H23" s="203"/>
      <c r="I23" s="13"/>
    </row>
    <row r="24" spans="1:9" s="6" customFormat="1" ht="24">
      <c r="A24" s="440" t="s">
        <v>307</v>
      </c>
      <c r="B24" s="441" t="s">
        <v>308</v>
      </c>
      <c r="C24" s="442"/>
      <c r="D24" s="440" t="s">
        <v>6</v>
      </c>
      <c r="E24" s="443" t="s">
        <v>306</v>
      </c>
      <c r="F24" s="102"/>
      <c r="G24" s="37"/>
      <c r="H24" s="203"/>
      <c r="I24" s="13"/>
    </row>
    <row r="25" spans="1:9" s="6" customFormat="1" ht="24">
      <c r="A25" s="440" t="s">
        <v>309</v>
      </c>
      <c r="B25" s="441" t="s">
        <v>310</v>
      </c>
      <c r="C25" s="442"/>
      <c r="D25" s="440" t="s">
        <v>4</v>
      </c>
      <c r="E25" s="443" t="s">
        <v>306</v>
      </c>
      <c r="F25" s="102"/>
      <c r="G25" s="37"/>
      <c r="H25" s="203"/>
      <c r="I25" s="13"/>
    </row>
    <row r="26" spans="1:9" s="5" customFormat="1" ht="24">
      <c r="A26" s="144">
        <v>10</v>
      </c>
      <c r="B26" s="141" t="s">
        <v>161</v>
      </c>
      <c r="C26" s="337"/>
      <c r="D26" s="345"/>
      <c r="E26" s="346"/>
      <c r="F26" s="335"/>
      <c r="G26" s="335"/>
      <c r="H26" s="336"/>
      <c r="I26" s="337"/>
    </row>
    <row r="27" spans="1:9" s="6" customFormat="1" ht="24">
      <c r="A27" s="96" t="s">
        <v>312</v>
      </c>
      <c r="B27" s="100" t="s">
        <v>47</v>
      </c>
      <c r="C27" s="338"/>
      <c r="D27" s="338"/>
      <c r="E27" s="339"/>
      <c r="F27" s="340"/>
      <c r="G27" s="340"/>
      <c r="H27" s="341"/>
      <c r="I27" s="342"/>
    </row>
    <row r="28" spans="1:9" s="7" customFormat="1" ht="24">
      <c r="A28" s="27" t="s">
        <v>313</v>
      </c>
      <c r="B28" s="108" t="s">
        <v>163</v>
      </c>
      <c r="C28" s="216" t="s">
        <v>91</v>
      </c>
      <c r="D28" s="66"/>
      <c r="E28" s="48">
        <v>0</v>
      </c>
      <c r="F28" s="109"/>
      <c r="G28" s="37"/>
      <c r="H28" s="206"/>
      <c r="I28" s="343"/>
    </row>
    <row r="29" spans="1:9" s="4" customFormat="1" ht="24">
      <c r="A29" s="27" t="s">
        <v>314</v>
      </c>
      <c r="B29" s="110" t="s">
        <v>162</v>
      </c>
      <c r="C29" s="216" t="s">
        <v>91</v>
      </c>
      <c r="D29" s="216" t="s">
        <v>7</v>
      </c>
      <c r="E29" s="48">
        <f>80*0.1</f>
        <v>8</v>
      </c>
      <c r="F29" s="109"/>
      <c r="G29" s="54"/>
      <c r="H29" s="205"/>
      <c r="I29" s="343"/>
    </row>
    <row r="30" spans="1:9" s="4" customFormat="1" ht="24">
      <c r="A30" s="27" t="s">
        <v>315</v>
      </c>
      <c r="B30" s="110" t="s">
        <v>164</v>
      </c>
      <c r="C30" s="216" t="s">
        <v>91</v>
      </c>
      <c r="D30" s="216" t="s">
        <v>7</v>
      </c>
      <c r="E30" s="48">
        <f>(0.3*3.1*2)+(2.1*0.25*4)</f>
        <v>3.96</v>
      </c>
      <c r="F30" s="109"/>
      <c r="G30" s="54"/>
      <c r="H30" s="205"/>
      <c r="I30" s="343"/>
    </row>
    <row r="31" spans="1:9" s="4" customFormat="1" ht="24">
      <c r="A31" s="27" t="s">
        <v>316</v>
      </c>
      <c r="B31" s="110" t="s">
        <v>133</v>
      </c>
      <c r="C31" s="216" t="s">
        <v>91</v>
      </c>
      <c r="D31" s="216" t="s">
        <v>6</v>
      </c>
      <c r="E31" s="48">
        <f>((175/6)*3*2)*0.3</f>
        <v>52.5</v>
      </c>
      <c r="F31" s="111"/>
      <c r="G31" s="54"/>
      <c r="H31" s="205"/>
      <c r="I31" s="343"/>
    </row>
    <row r="32" spans="1:9" s="7" customFormat="1" ht="24">
      <c r="A32" s="27" t="s">
        <v>317</v>
      </c>
      <c r="B32" s="112" t="s">
        <v>134</v>
      </c>
      <c r="C32" s="216" t="s">
        <v>91</v>
      </c>
      <c r="D32" s="48" t="s">
        <v>7</v>
      </c>
      <c r="E32" s="48">
        <f>(6.5*(0.35/2))*4</f>
        <v>4.55</v>
      </c>
      <c r="F32" s="109"/>
      <c r="G32" s="37"/>
      <c r="H32" s="206"/>
      <c r="I32" s="343"/>
    </row>
    <row r="33" spans="1:9" s="7" customFormat="1" ht="24">
      <c r="A33" s="27" t="s">
        <v>318</v>
      </c>
      <c r="B33" s="108" t="s">
        <v>131</v>
      </c>
      <c r="C33" s="216" t="s">
        <v>91</v>
      </c>
      <c r="D33" s="66"/>
      <c r="E33" s="48">
        <v>0</v>
      </c>
      <c r="F33" s="109"/>
      <c r="G33" s="37"/>
      <c r="H33" s="206"/>
      <c r="I33" s="343"/>
    </row>
    <row r="34" spans="1:9" s="5" customFormat="1" ht="24">
      <c r="A34" s="27" t="s">
        <v>319</v>
      </c>
      <c r="B34" s="110" t="s">
        <v>165</v>
      </c>
      <c r="C34" s="216" t="s">
        <v>91</v>
      </c>
      <c r="D34" s="66" t="s">
        <v>92</v>
      </c>
      <c r="E34" s="48">
        <v>18</v>
      </c>
      <c r="F34" s="109"/>
      <c r="G34" s="37"/>
      <c r="H34" s="206"/>
      <c r="I34" s="343"/>
    </row>
    <row r="35" spans="1:9" s="7" customFormat="1" ht="24">
      <c r="A35" s="27" t="s">
        <v>320</v>
      </c>
      <c r="B35" s="110" t="s">
        <v>166</v>
      </c>
      <c r="C35" s="216" t="s">
        <v>91</v>
      </c>
      <c r="D35" s="66"/>
      <c r="E35" s="48">
        <v>0</v>
      </c>
      <c r="F35" s="109"/>
      <c r="G35" s="37"/>
      <c r="H35" s="206"/>
      <c r="I35" s="343"/>
    </row>
    <row r="36" spans="1:9" s="7" customFormat="1" ht="24">
      <c r="A36" s="27" t="s">
        <v>321</v>
      </c>
      <c r="B36" s="110" t="s">
        <v>167</v>
      </c>
      <c r="C36" s="216" t="s">
        <v>91</v>
      </c>
      <c r="D36" s="216" t="s">
        <v>6</v>
      </c>
      <c r="E36" s="48">
        <f>175+10+10</f>
        <v>195</v>
      </c>
      <c r="F36" s="109"/>
      <c r="G36" s="37"/>
      <c r="H36" s="206"/>
      <c r="I36" s="343"/>
    </row>
    <row r="37" spans="1:9" s="7" customFormat="1" ht="24">
      <c r="A37" s="27" t="s">
        <v>322</v>
      </c>
      <c r="B37" s="110" t="s">
        <v>135</v>
      </c>
      <c r="C37" s="216" t="s">
        <v>91</v>
      </c>
      <c r="D37" s="66"/>
      <c r="E37" s="48">
        <v>0</v>
      </c>
      <c r="F37" s="111"/>
      <c r="G37" s="54"/>
      <c r="H37" s="206"/>
      <c r="I37" s="343"/>
    </row>
    <row r="38" spans="1:9" s="7" customFormat="1" ht="24">
      <c r="A38" s="27" t="s">
        <v>323</v>
      </c>
      <c r="B38" s="108" t="s">
        <v>168</v>
      </c>
      <c r="C38" s="216" t="s">
        <v>91</v>
      </c>
      <c r="D38" s="66"/>
      <c r="E38" s="48">
        <v>0</v>
      </c>
      <c r="F38" s="109"/>
      <c r="G38" s="54"/>
      <c r="H38" s="206"/>
      <c r="I38" s="343"/>
    </row>
    <row r="39" spans="1:9" s="7" customFormat="1" ht="24">
      <c r="A39" s="27" t="s">
        <v>324</v>
      </c>
      <c r="B39" s="108" t="s">
        <v>136</v>
      </c>
      <c r="C39" s="216" t="s">
        <v>91</v>
      </c>
      <c r="D39" s="66"/>
      <c r="E39" s="48">
        <v>0</v>
      </c>
      <c r="F39" s="109"/>
      <c r="G39" s="54"/>
      <c r="H39" s="206"/>
      <c r="I39" s="343"/>
    </row>
    <row r="40" spans="1:9" s="7" customFormat="1" ht="24">
      <c r="A40" s="27" t="s">
        <v>325</v>
      </c>
      <c r="B40" s="108" t="s">
        <v>169</v>
      </c>
      <c r="C40" s="216" t="s">
        <v>91</v>
      </c>
      <c r="D40" s="66"/>
      <c r="E40" s="48">
        <v>0</v>
      </c>
      <c r="F40" s="109"/>
      <c r="G40" s="54"/>
      <c r="H40" s="206"/>
      <c r="I40" s="343"/>
    </row>
    <row r="41" spans="1:9" s="7" customFormat="1" ht="24">
      <c r="A41" s="27" t="s">
        <v>326</v>
      </c>
      <c r="B41" s="108" t="s">
        <v>170</v>
      </c>
      <c r="C41" s="216" t="s">
        <v>91</v>
      </c>
      <c r="D41" s="66"/>
      <c r="E41" s="48">
        <v>0</v>
      </c>
      <c r="F41" s="111"/>
      <c r="G41" s="37"/>
      <c r="H41" s="206"/>
      <c r="I41" s="343"/>
    </row>
    <row r="42" spans="1:9" s="7" customFormat="1" ht="24">
      <c r="A42" s="27" t="s">
        <v>327</v>
      </c>
      <c r="B42" s="108" t="s">
        <v>137</v>
      </c>
      <c r="C42" s="216" t="s">
        <v>91</v>
      </c>
      <c r="D42" s="66" t="s">
        <v>92</v>
      </c>
      <c r="E42" s="48">
        <v>5</v>
      </c>
      <c r="F42" s="109"/>
      <c r="G42" s="54"/>
      <c r="H42" s="206"/>
      <c r="I42" s="343"/>
    </row>
    <row r="43" spans="1:9" s="7" customFormat="1" ht="24">
      <c r="A43" s="27" t="s">
        <v>328</v>
      </c>
      <c r="B43" s="110" t="s">
        <v>138</v>
      </c>
      <c r="C43" s="216" t="s">
        <v>91</v>
      </c>
      <c r="D43" s="66"/>
      <c r="E43" s="48">
        <v>0</v>
      </c>
      <c r="F43" s="109"/>
      <c r="G43" s="54"/>
      <c r="H43" s="206"/>
      <c r="I43" s="343"/>
    </row>
    <row r="44" spans="1:9" s="7" customFormat="1" ht="24">
      <c r="A44" s="27" t="s">
        <v>329</v>
      </c>
      <c r="B44" s="110" t="s">
        <v>46</v>
      </c>
      <c r="C44" s="216" t="s">
        <v>91</v>
      </c>
      <c r="D44" s="216" t="s">
        <v>4</v>
      </c>
      <c r="E44" s="48">
        <v>1</v>
      </c>
      <c r="F44" s="109"/>
      <c r="G44" s="54"/>
      <c r="H44" s="206"/>
      <c r="I44" s="343"/>
    </row>
    <row r="45" spans="1:9" s="6" customFormat="1" ht="24">
      <c r="A45" s="138" t="s">
        <v>330</v>
      </c>
      <c r="B45" s="153" t="s">
        <v>108</v>
      </c>
      <c r="C45" s="103"/>
      <c r="D45" s="104"/>
      <c r="E45" s="347"/>
      <c r="F45" s="340"/>
      <c r="G45" s="340"/>
      <c r="H45" s="340"/>
      <c r="I45" s="103"/>
    </row>
    <row r="46" spans="1:9" s="7" customFormat="1" ht="24">
      <c r="A46" s="40" t="s">
        <v>331</v>
      </c>
      <c r="B46" s="92" t="s">
        <v>112</v>
      </c>
      <c r="C46" s="216" t="s">
        <v>91</v>
      </c>
      <c r="D46" s="66" t="s">
        <v>6</v>
      </c>
      <c r="E46" s="48">
        <f>E31</f>
        <v>52.5</v>
      </c>
      <c r="F46" s="111"/>
      <c r="G46" s="37"/>
      <c r="H46" s="206"/>
      <c r="I46" s="343"/>
    </row>
    <row r="47" spans="1:9" s="6" customFormat="1" ht="24">
      <c r="A47" s="93" t="s">
        <v>332</v>
      </c>
      <c r="B47" s="153" t="s">
        <v>109</v>
      </c>
      <c r="C47" s="103"/>
      <c r="D47" s="104"/>
      <c r="E47" s="347"/>
      <c r="F47" s="340"/>
      <c r="G47" s="340"/>
      <c r="H47" s="340"/>
      <c r="I47" s="103"/>
    </row>
    <row r="48" spans="1:9" s="7" customFormat="1" ht="24">
      <c r="A48" s="40" t="s">
        <v>333</v>
      </c>
      <c r="B48" s="108" t="s">
        <v>171</v>
      </c>
      <c r="C48" s="216" t="s">
        <v>91</v>
      </c>
      <c r="D48" s="66" t="s">
        <v>5</v>
      </c>
      <c r="E48" s="48">
        <f>(1.8*4)+(1.65+1.65+2.25+2.25)+((175*1.5)*2*0.25)</f>
        <v>146.25</v>
      </c>
      <c r="F48" s="109"/>
      <c r="G48" s="37"/>
      <c r="H48" s="206"/>
      <c r="I48" s="343"/>
    </row>
    <row r="49" spans="1:9" s="6" customFormat="1" ht="24">
      <c r="A49" s="96" t="s">
        <v>334</v>
      </c>
      <c r="B49" s="100" t="s">
        <v>172</v>
      </c>
      <c r="C49" s="338"/>
      <c r="D49" s="338"/>
      <c r="E49" s="348"/>
      <c r="F49" s="340"/>
      <c r="G49" s="340"/>
      <c r="H49" s="340"/>
      <c r="I49" s="103"/>
    </row>
    <row r="50" spans="1:9" s="33" customFormat="1" ht="22.5" customHeight="1">
      <c r="A50" s="41" t="s">
        <v>335</v>
      </c>
      <c r="B50" s="62" t="s">
        <v>255</v>
      </c>
      <c r="C50" s="227"/>
      <c r="D50" s="227"/>
      <c r="E50" s="227"/>
      <c r="F50" s="227"/>
      <c r="G50" s="227"/>
      <c r="H50" s="227"/>
      <c r="I50" s="227"/>
    </row>
    <row r="51" spans="1:9" s="33" customFormat="1" ht="22.5" customHeight="1">
      <c r="A51" s="34" t="s">
        <v>336</v>
      </c>
      <c r="B51" s="213" t="s">
        <v>254</v>
      </c>
      <c r="C51" s="11" t="s">
        <v>105</v>
      </c>
      <c r="D51" s="66" t="s">
        <v>139</v>
      </c>
      <c r="E51" s="48">
        <v>0</v>
      </c>
      <c r="F51" s="351"/>
      <c r="G51" s="37"/>
      <c r="H51" s="352"/>
      <c r="I51" s="343"/>
    </row>
    <row r="52" spans="1:9" s="33" customFormat="1" ht="22.5" customHeight="1">
      <c r="A52" s="41" t="s">
        <v>337</v>
      </c>
      <c r="B52" s="62" t="s">
        <v>256</v>
      </c>
      <c r="C52" s="227"/>
      <c r="D52" s="227"/>
      <c r="E52" s="227"/>
      <c r="F52" s="227"/>
      <c r="G52" s="227"/>
      <c r="H52" s="227"/>
      <c r="I52" s="419"/>
    </row>
    <row r="53" spans="1:9" s="33" customFormat="1" ht="22.5" customHeight="1">
      <c r="A53" s="34" t="s">
        <v>338</v>
      </c>
      <c r="B53" s="213" t="s">
        <v>257</v>
      </c>
      <c r="C53" s="11" t="s">
        <v>88</v>
      </c>
      <c r="D53" s="214" t="s">
        <v>139</v>
      </c>
      <c r="E53" s="48">
        <v>0</v>
      </c>
      <c r="F53" s="351"/>
      <c r="G53" s="37"/>
      <c r="H53" s="352"/>
      <c r="I53" s="343"/>
    </row>
    <row r="54" spans="1:9" s="33" customFormat="1" ht="22.5" customHeight="1">
      <c r="A54" s="34" t="s">
        <v>339</v>
      </c>
      <c r="B54" s="61" t="s">
        <v>110</v>
      </c>
      <c r="C54" s="11" t="s">
        <v>88</v>
      </c>
      <c r="D54" s="66" t="s">
        <v>92</v>
      </c>
      <c r="E54" s="279">
        <v>2</v>
      </c>
      <c r="F54" s="235"/>
      <c r="G54" s="37"/>
      <c r="H54" s="235"/>
      <c r="I54" s="343"/>
    </row>
    <row r="55" spans="1:9" s="33" customFormat="1" ht="22.5" customHeight="1">
      <c r="A55" s="41" t="s">
        <v>340</v>
      </c>
      <c r="B55" s="62" t="s">
        <v>258</v>
      </c>
      <c r="C55" s="227"/>
      <c r="D55" s="227"/>
      <c r="E55" s="227"/>
      <c r="F55" s="227"/>
      <c r="G55" s="227"/>
      <c r="H55" s="227"/>
      <c r="I55" s="419"/>
    </row>
    <row r="56" spans="1:9" s="33" customFormat="1" ht="22.5" customHeight="1">
      <c r="A56" s="214" t="s">
        <v>341</v>
      </c>
      <c r="B56" s="226" t="s">
        <v>142</v>
      </c>
      <c r="C56" s="216" t="s">
        <v>105</v>
      </c>
      <c r="D56" s="214" t="s">
        <v>139</v>
      </c>
      <c r="E56" s="353">
        <v>40</v>
      </c>
      <c r="F56" s="351"/>
      <c r="G56" s="37"/>
      <c r="H56" s="352"/>
      <c r="I56" s="343"/>
    </row>
    <row r="57" spans="1:9" s="33" customFormat="1" ht="22.5" customHeight="1">
      <c r="A57" s="214" t="s">
        <v>342</v>
      </c>
      <c r="B57" s="226" t="s">
        <v>143</v>
      </c>
      <c r="C57" s="216" t="s">
        <v>105</v>
      </c>
      <c r="D57" s="214" t="s">
        <v>6</v>
      </c>
      <c r="E57" s="353">
        <v>400</v>
      </c>
      <c r="F57" s="351"/>
      <c r="G57" s="37"/>
      <c r="H57" s="352"/>
      <c r="I57" s="343"/>
    </row>
    <row r="58" spans="1:9" s="33" customFormat="1" ht="22.5" customHeight="1">
      <c r="A58" s="214" t="s">
        <v>343</v>
      </c>
      <c r="B58" s="226" t="s">
        <v>144</v>
      </c>
      <c r="C58" s="216" t="s">
        <v>105</v>
      </c>
      <c r="D58" s="214" t="s">
        <v>6</v>
      </c>
      <c r="E58" s="353">
        <v>0</v>
      </c>
      <c r="F58" s="351"/>
      <c r="G58" s="37"/>
      <c r="H58" s="352"/>
      <c r="I58" s="343"/>
    </row>
    <row r="59" spans="1:9" s="33" customFormat="1" ht="22.5" customHeight="1">
      <c r="A59" s="214" t="s">
        <v>344</v>
      </c>
      <c r="B59" s="226" t="s">
        <v>145</v>
      </c>
      <c r="C59" s="216" t="s">
        <v>105</v>
      </c>
      <c r="D59" s="214" t="s">
        <v>6</v>
      </c>
      <c r="E59" s="353">
        <v>70</v>
      </c>
      <c r="F59" s="351"/>
      <c r="G59" s="37"/>
      <c r="H59" s="352"/>
      <c r="I59" s="343"/>
    </row>
    <row r="60" spans="1:9" s="33" customFormat="1" ht="22.5" customHeight="1">
      <c r="A60" s="214" t="s">
        <v>345</v>
      </c>
      <c r="B60" s="226" t="s">
        <v>146</v>
      </c>
      <c r="C60" s="216" t="s">
        <v>105</v>
      </c>
      <c r="D60" s="214" t="s">
        <v>6</v>
      </c>
      <c r="E60" s="353">
        <v>0</v>
      </c>
      <c r="F60" s="351"/>
      <c r="G60" s="37"/>
      <c r="H60" s="352"/>
      <c r="I60" s="343"/>
    </row>
    <row r="61" spans="1:9" s="33" customFormat="1" ht="22.5" customHeight="1">
      <c r="A61" s="214" t="s">
        <v>346</v>
      </c>
      <c r="B61" s="226" t="s">
        <v>259</v>
      </c>
      <c r="C61" s="66" t="s">
        <v>88</v>
      </c>
      <c r="D61" s="66" t="s">
        <v>92</v>
      </c>
      <c r="E61" s="279">
        <v>1</v>
      </c>
      <c r="F61" s="351"/>
      <c r="G61" s="37"/>
      <c r="H61" s="352"/>
      <c r="I61" s="343"/>
    </row>
    <row r="62" spans="1:9" s="33" customFormat="1" ht="22.5" customHeight="1">
      <c r="A62" s="214" t="s">
        <v>347</v>
      </c>
      <c r="B62" s="226" t="s">
        <v>260</v>
      </c>
      <c r="C62" s="66" t="s">
        <v>88</v>
      </c>
      <c r="D62" s="66" t="s">
        <v>111</v>
      </c>
      <c r="E62" s="279">
        <v>0</v>
      </c>
      <c r="F62" s="351"/>
      <c r="G62" s="37"/>
      <c r="H62" s="352"/>
      <c r="I62" s="343"/>
    </row>
    <row r="63" spans="1:9" s="33" customFormat="1" ht="24">
      <c r="A63" s="41" t="s">
        <v>348</v>
      </c>
      <c r="B63" s="62" t="s">
        <v>261</v>
      </c>
      <c r="C63" s="227"/>
      <c r="D63" s="227"/>
      <c r="E63" s="227"/>
      <c r="F63" s="227"/>
      <c r="G63" s="227"/>
      <c r="H63" s="227"/>
      <c r="I63" s="419"/>
    </row>
    <row r="64" spans="1:9" s="33" customFormat="1" ht="22.5" customHeight="1">
      <c r="A64" s="214" t="s">
        <v>349</v>
      </c>
      <c r="B64" s="226" t="s">
        <v>147</v>
      </c>
      <c r="C64" s="216" t="s">
        <v>105</v>
      </c>
      <c r="D64" s="214" t="s">
        <v>6</v>
      </c>
      <c r="E64" s="353">
        <v>800</v>
      </c>
      <c r="F64" s="351"/>
      <c r="G64" s="37"/>
      <c r="H64" s="352"/>
      <c r="I64" s="343"/>
    </row>
    <row r="65" spans="1:9" s="33" customFormat="1" ht="22.5" customHeight="1">
      <c r="A65" s="214" t="s">
        <v>350</v>
      </c>
      <c r="B65" s="226" t="s">
        <v>148</v>
      </c>
      <c r="C65" s="216" t="s">
        <v>105</v>
      </c>
      <c r="D65" s="214" t="s">
        <v>6</v>
      </c>
      <c r="E65" s="353">
        <v>0</v>
      </c>
      <c r="F65" s="351"/>
      <c r="G65" s="37"/>
      <c r="H65" s="352"/>
      <c r="I65" s="343"/>
    </row>
    <row r="66" spans="1:9" s="5" customFormat="1" ht="24">
      <c r="A66" s="214" t="s">
        <v>351</v>
      </c>
      <c r="B66" s="226" t="s">
        <v>149</v>
      </c>
      <c r="C66" s="216" t="s">
        <v>105</v>
      </c>
      <c r="D66" s="214" t="s">
        <v>6</v>
      </c>
      <c r="E66" s="353">
        <v>850</v>
      </c>
      <c r="F66" s="351"/>
      <c r="G66" s="37"/>
      <c r="H66" s="352"/>
      <c r="I66" s="343"/>
    </row>
    <row r="67" spans="1:9" s="5" customFormat="1" ht="24">
      <c r="A67" s="15" t="s">
        <v>352</v>
      </c>
      <c r="B67" s="64" t="s">
        <v>262</v>
      </c>
      <c r="C67" s="227"/>
      <c r="D67" s="227"/>
      <c r="E67" s="227"/>
      <c r="F67" s="227"/>
      <c r="G67" s="227"/>
      <c r="H67" s="227"/>
      <c r="I67" s="419"/>
    </row>
    <row r="68" spans="1:9" s="5" customFormat="1" ht="24">
      <c r="A68" s="219" t="s">
        <v>353</v>
      </c>
      <c r="B68" s="63" t="s">
        <v>263</v>
      </c>
      <c r="C68" s="11" t="s">
        <v>88</v>
      </c>
      <c r="D68" s="66" t="s">
        <v>92</v>
      </c>
      <c r="E68" s="279">
        <v>41</v>
      </c>
      <c r="F68" s="351"/>
      <c r="G68" s="37"/>
      <c r="H68" s="352"/>
      <c r="I68" s="343"/>
    </row>
    <row r="69" spans="1:9" s="5" customFormat="1" ht="24">
      <c r="A69" s="219" t="s">
        <v>354</v>
      </c>
      <c r="B69" s="63" t="s">
        <v>264</v>
      </c>
      <c r="C69" s="11" t="s">
        <v>88</v>
      </c>
      <c r="D69" s="66" t="s">
        <v>92</v>
      </c>
      <c r="E69" s="279">
        <v>4</v>
      </c>
      <c r="F69" s="351"/>
      <c r="G69" s="37"/>
      <c r="H69" s="352"/>
      <c r="I69" s="343"/>
    </row>
    <row r="70" spans="1:9" s="5" customFormat="1" ht="24">
      <c r="A70" s="219" t="s">
        <v>355</v>
      </c>
      <c r="B70" s="63" t="s">
        <v>150</v>
      </c>
      <c r="C70" s="11" t="s">
        <v>88</v>
      </c>
      <c r="D70" s="66" t="s">
        <v>92</v>
      </c>
      <c r="E70" s="279">
        <v>0</v>
      </c>
      <c r="F70" s="351"/>
      <c r="G70" s="37"/>
      <c r="H70" s="352"/>
      <c r="I70" s="343"/>
    </row>
    <row r="71" spans="1:9" s="5" customFormat="1" ht="24">
      <c r="A71" s="219" t="s">
        <v>356</v>
      </c>
      <c r="B71" s="220" t="s">
        <v>118</v>
      </c>
      <c r="C71" s="11" t="s">
        <v>88</v>
      </c>
      <c r="D71" s="66" t="s">
        <v>92</v>
      </c>
      <c r="E71" s="48">
        <v>0</v>
      </c>
      <c r="F71" s="351"/>
      <c r="G71" s="37"/>
      <c r="H71" s="352"/>
      <c r="I71" s="343"/>
    </row>
    <row r="72" spans="1:9" s="5" customFormat="1" ht="24">
      <c r="A72" s="219" t="s">
        <v>357</v>
      </c>
      <c r="B72" s="221" t="s">
        <v>265</v>
      </c>
      <c r="C72" s="11" t="s">
        <v>88</v>
      </c>
      <c r="D72" s="66" t="s">
        <v>92</v>
      </c>
      <c r="E72" s="48">
        <v>0</v>
      </c>
      <c r="F72" s="351"/>
      <c r="G72" s="37"/>
      <c r="H72" s="352"/>
      <c r="I72" s="343"/>
    </row>
    <row r="73" spans="1:9" s="33" customFormat="1" ht="24">
      <c r="A73" s="15" t="s">
        <v>358</v>
      </c>
      <c r="B73" s="64" t="s">
        <v>266</v>
      </c>
      <c r="C73" s="227" t="s">
        <v>88</v>
      </c>
      <c r="D73" s="227"/>
      <c r="E73" s="227"/>
      <c r="F73" s="227"/>
      <c r="G73" s="227"/>
      <c r="H73" s="227"/>
      <c r="I73" s="419"/>
    </row>
    <row r="74" spans="1:9" s="33" customFormat="1" ht="22.5" customHeight="1">
      <c r="A74" s="219" t="s">
        <v>359</v>
      </c>
      <c r="B74" s="220" t="s">
        <v>267</v>
      </c>
      <c r="C74" s="11" t="s">
        <v>88</v>
      </c>
      <c r="D74" s="66" t="s">
        <v>6</v>
      </c>
      <c r="E74" s="48">
        <v>0</v>
      </c>
      <c r="F74" s="351"/>
      <c r="G74" s="37"/>
      <c r="H74" s="352"/>
      <c r="I74" s="343"/>
    </row>
    <row r="75" spans="1:9" s="33" customFormat="1" ht="22.5" customHeight="1">
      <c r="A75" s="219" t="s">
        <v>360</v>
      </c>
      <c r="B75" s="220" t="s">
        <v>268</v>
      </c>
      <c r="C75" s="66" t="s">
        <v>88</v>
      </c>
      <c r="D75" s="66" t="s">
        <v>92</v>
      </c>
      <c r="E75" s="48">
        <v>0</v>
      </c>
      <c r="F75" s="351"/>
      <c r="G75" s="37"/>
      <c r="H75" s="352"/>
      <c r="I75" s="343"/>
    </row>
    <row r="76" spans="1:9" s="33" customFormat="1" ht="22.5" customHeight="1">
      <c r="A76" s="219" t="s">
        <v>361</v>
      </c>
      <c r="B76" s="220" t="s">
        <v>269</v>
      </c>
      <c r="C76" s="66" t="s">
        <v>88</v>
      </c>
      <c r="D76" s="278" t="s">
        <v>4</v>
      </c>
      <c r="E76" s="48">
        <v>0</v>
      </c>
      <c r="F76" s="351"/>
      <c r="G76" s="37"/>
      <c r="H76" s="352"/>
      <c r="I76" s="343"/>
    </row>
    <row r="77" spans="1:9" s="33" customFormat="1" ht="22.5" customHeight="1">
      <c r="A77" s="219" t="s">
        <v>362</v>
      </c>
      <c r="B77" s="213" t="s">
        <v>151</v>
      </c>
      <c r="C77" s="11" t="s">
        <v>88</v>
      </c>
      <c r="D77" s="66" t="s">
        <v>92</v>
      </c>
      <c r="E77" s="48">
        <v>0</v>
      </c>
      <c r="F77" s="351"/>
      <c r="G77" s="37"/>
      <c r="H77" s="352"/>
      <c r="I77" s="343"/>
    </row>
    <row r="78" spans="1:9" s="33" customFormat="1" ht="22.5" customHeight="1">
      <c r="A78" s="219" t="s">
        <v>363</v>
      </c>
      <c r="B78" s="213" t="s">
        <v>270</v>
      </c>
      <c r="C78" s="11" t="s">
        <v>88</v>
      </c>
      <c r="D78" s="66" t="s">
        <v>92</v>
      </c>
      <c r="E78" s="48">
        <v>0</v>
      </c>
      <c r="F78" s="351"/>
      <c r="G78" s="37"/>
      <c r="H78" s="352"/>
      <c r="I78" s="343"/>
    </row>
    <row r="79" spans="1:9" s="33" customFormat="1" ht="22.5" customHeight="1">
      <c r="A79" s="219" t="s">
        <v>364</v>
      </c>
      <c r="B79" s="213" t="s">
        <v>271</v>
      </c>
      <c r="C79" s="11" t="s">
        <v>88</v>
      </c>
      <c r="D79" s="66" t="s">
        <v>92</v>
      </c>
      <c r="E79" s="48">
        <v>0</v>
      </c>
      <c r="F79" s="351"/>
      <c r="G79" s="37"/>
      <c r="H79" s="352"/>
      <c r="I79" s="343"/>
    </row>
    <row r="80" spans="1:9" s="33" customFormat="1" ht="22.5" customHeight="1">
      <c r="A80" s="219" t="s">
        <v>365</v>
      </c>
      <c r="B80" s="213" t="s">
        <v>152</v>
      </c>
      <c r="C80" s="11" t="s">
        <v>88</v>
      </c>
      <c r="D80" s="66" t="s">
        <v>92</v>
      </c>
      <c r="E80" s="48">
        <v>0</v>
      </c>
      <c r="F80" s="351"/>
      <c r="G80" s="37"/>
      <c r="H80" s="352"/>
      <c r="I80" s="343"/>
    </row>
    <row r="81" spans="1:9" s="33" customFormat="1" ht="22.5" customHeight="1">
      <c r="A81" s="219" t="s">
        <v>366</v>
      </c>
      <c r="B81" s="220" t="s">
        <v>272</v>
      </c>
      <c r="C81" s="11" t="s">
        <v>88</v>
      </c>
      <c r="D81" s="66" t="s">
        <v>4</v>
      </c>
      <c r="E81" s="48">
        <v>0</v>
      </c>
      <c r="F81" s="351"/>
      <c r="G81" s="37"/>
      <c r="H81" s="352"/>
      <c r="I81" s="343"/>
    </row>
    <row r="82" spans="1:9" s="33" customFormat="1" ht="24">
      <c r="A82" s="15" t="s">
        <v>367</v>
      </c>
      <c r="B82" s="64" t="s">
        <v>281</v>
      </c>
      <c r="C82" s="227" t="s">
        <v>88</v>
      </c>
      <c r="D82" s="227" t="s">
        <v>4</v>
      </c>
      <c r="E82" s="227">
        <v>1</v>
      </c>
      <c r="F82" s="227"/>
      <c r="G82" s="227"/>
      <c r="H82" s="227"/>
      <c r="I82" s="419"/>
    </row>
    <row r="83" spans="1:9" s="33" customFormat="1" ht="24">
      <c r="A83" s="15" t="s">
        <v>368</v>
      </c>
      <c r="B83" s="62" t="s">
        <v>280</v>
      </c>
      <c r="C83" s="227" t="s">
        <v>105</v>
      </c>
      <c r="D83" s="227" t="s">
        <v>4</v>
      </c>
      <c r="E83" s="227">
        <v>1</v>
      </c>
      <c r="F83" s="227"/>
      <c r="G83" s="227"/>
      <c r="H83" s="227"/>
      <c r="I83" s="419"/>
    </row>
    <row r="84" spans="1:9" s="5" customFormat="1" ht="24">
      <c r="A84" s="138" t="s">
        <v>369</v>
      </c>
      <c r="B84" s="100" t="s">
        <v>49</v>
      </c>
      <c r="C84" s="338"/>
      <c r="D84" s="354"/>
      <c r="E84" s="355"/>
      <c r="F84" s="356"/>
      <c r="G84" s="356"/>
      <c r="H84" s="357"/>
      <c r="I84" s="338"/>
    </row>
    <row r="85" spans="1:9" s="6" customFormat="1" ht="24">
      <c r="A85" s="26" t="s">
        <v>370</v>
      </c>
      <c r="B85" s="114" t="s">
        <v>273</v>
      </c>
      <c r="C85" s="350"/>
      <c r="D85" s="350"/>
      <c r="E85" s="350"/>
      <c r="F85" s="358"/>
      <c r="G85" s="358"/>
      <c r="H85" s="358"/>
      <c r="I85" s="359"/>
    </row>
    <row r="86" spans="1:9" s="6" customFormat="1" ht="24">
      <c r="A86" s="27" t="s">
        <v>371</v>
      </c>
      <c r="B86" s="108" t="s">
        <v>8</v>
      </c>
      <c r="C86" s="66" t="s">
        <v>90</v>
      </c>
      <c r="D86" s="214" t="s">
        <v>7</v>
      </c>
      <c r="E86" s="279">
        <f>((0.35*15)+(0.07*2*2*4))*2</f>
        <v>12.74</v>
      </c>
      <c r="F86" s="109"/>
      <c r="G86" s="37"/>
      <c r="H86" s="352"/>
      <c r="I86" s="343"/>
    </row>
    <row r="87" spans="1:9" s="9" customFormat="1" ht="24">
      <c r="A87" s="27" t="s">
        <v>372</v>
      </c>
      <c r="B87" s="116" t="s">
        <v>274</v>
      </c>
      <c r="C87" s="66" t="s">
        <v>90</v>
      </c>
      <c r="D87" s="214" t="s">
        <v>7</v>
      </c>
      <c r="E87" s="279">
        <f>((0.35*15)+(0.07*2*2*4))*2</f>
        <v>12.74</v>
      </c>
      <c r="F87" s="109"/>
      <c r="G87" s="37"/>
      <c r="H87" s="352"/>
      <c r="I87" s="343"/>
    </row>
    <row r="88" spans="1:9" s="9" customFormat="1" ht="24">
      <c r="A88" s="27" t="s">
        <v>373</v>
      </c>
      <c r="B88" s="117" t="s">
        <v>275</v>
      </c>
      <c r="C88" s="66" t="s">
        <v>88</v>
      </c>
      <c r="D88" s="214" t="s">
        <v>6</v>
      </c>
      <c r="E88" s="279">
        <f>4*3*2</f>
        <v>24</v>
      </c>
      <c r="F88" s="111"/>
      <c r="G88" s="37"/>
      <c r="H88" s="352"/>
      <c r="I88" s="343"/>
    </row>
    <row r="89" spans="1:9" s="9" customFormat="1" ht="24">
      <c r="A89" s="27" t="s">
        <v>374</v>
      </c>
      <c r="B89" s="116" t="s">
        <v>276</v>
      </c>
      <c r="C89" s="66" t="s">
        <v>88</v>
      </c>
      <c r="D89" s="214" t="s">
        <v>6</v>
      </c>
      <c r="E89" s="279">
        <f>3.5*4*2</f>
        <v>28</v>
      </c>
      <c r="F89" s="111"/>
      <c r="G89" s="37"/>
      <c r="H89" s="352"/>
      <c r="I89" s="343"/>
    </row>
    <row r="90" spans="1:9" s="9" customFormat="1" ht="24">
      <c r="A90" s="27" t="s">
        <v>375</v>
      </c>
      <c r="B90" s="116" t="s">
        <v>277</v>
      </c>
      <c r="C90" s="66" t="s">
        <v>88</v>
      </c>
      <c r="D90" s="214" t="s">
        <v>6</v>
      </c>
      <c r="E90" s="279">
        <f>15*5*2</f>
        <v>150</v>
      </c>
      <c r="F90" s="111"/>
      <c r="G90" s="37"/>
      <c r="H90" s="352"/>
      <c r="I90" s="343"/>
    </row>
    <row r="91" spans="1:9" s="9" customFormat="1" ht="24">
      <c r="A91" s="27" t="s">
        <v>376</v>
      </c>
      <c r="B91" s="116" t="s">
        <v>107</v>
      </c>
      <c r="C91" s="66" t="s">
        <v>88</v>
      </c>
      <c r="D91" s="214" t="s">
        <v>102</v>
      </c>
      <c r="E91" s="279">
        <f>2*4*2</f>
        <v>16</v>
      </c>
      <c r="F91" s="111"/>
      <c r="G91" s="37"/>
      <c r="H91" s="352"/>
      <c r="I91" s="343"/>
    </row>
    <row r="92" spans="1:9" s="9" customFormat="1" ht="24">
      <c r="A92" s="27" t="s">
        <v>377</v>
      </c>
      <c r="B92" s="116" t="s">
        <v>103</v>
      </c>
      <c r="C92" s="66" t="s">
        <v>88</v>
      </c>
      <c r="D92" s="214" t="s">
        <v>5</v>
      </c>
      <c r="E92" s="279">
        <f>51*2</f>
        <v>102</v>
      </c>
      <c r="F92" s="111"/>
      <c r="G92" s="37"/>
      <c r="H92" s="352"/>
      <c r="I92" s="343"/>
    </row>
    <row r="93" spans="1:9" s="9" customFormat="1" ht="24">
      <c r="A93" s="27" t="s">
        <v>378</v>
      </c>
      <c r="B93" s="116" t="s">
        <v>104</v>
      </c>
      <c r="C93" s="66" t="s">
        <v>88</v>
      </c>
      <c r="D93" s="214" t="s">
        <v>6</v>
      </c>
      <c r="E93" s="279">
        <f>((3.5*2)+(15*2))*2</f>
        <v>74</v>
      </c>
      <c r="F93" s="111"/>
      <c r="G93" s="37"/>
      <c r="H93" s="352"/>
      <c r="I93" s="343"/>
    </row>
    <row r="94" spans="1:9" s="9" customFormat="1" ht="24">
      <c r="A94" s="27" t="s">
        <v>379</v>
      </c>
      <c r="B94" s="116" t="s">
        <v>278</v>
      </c>
      <c r="C94" s="66" t="s">
        <v>88</v>
      </c>
      <c r="D94" s="214" t="s">
        <v>6</v>
      </c>
      <c r="E94" s="279">
        <f>15*2</f>
        <v>30</v>
      </c>
      <c r="F94" s="111"/>
      <c r="G94" s="37"/>
      <c r="H94" s="352"/>
      <c r="I94" s="343"/>
    </row>
    <row r="95" spans="1:9" s="9" customFormat="1" ht="24">
      <c r="A95" s="27" t="s">
        <v>380</v>
      </c>
      <c r="B95" s="116" t="s">
        <v>279</v>
      </c>
      <c r="C95" s="66" t="s">
        <v>105</v>
      </c>
      <c r="D95" s="214" t="s">
        <v>106</v>
      </c>
      <c r="E95" s="279">
        <f>6*2</f>
        <v>12</v>
      </c>
      <c r="F95" s="351"/>
      <c r="G95" s="54"/>
      <c r="H95" s="352"/>
      <c r="I95" s="343"/>
    </row>
    <row r="96" spans="1:9" s="9" customFormat="1" ht="24">
      <c r="A96" s="26" t="s">
        <v>381</v>
      </c>
      <c r="B96" s="157" t="s">
        <v>253</v>
      </c>
      <c r="C96" s="383"/>
      <c r="D96" s="382"/>
      <c r="E96" s="384"/>
      <c r="F96" s="159"/>
      <c r="G96" s="160"/>
      <c r="H96" s="358"/>
      <c r="I96" s="361"/>
    </row>
    <row r="97" spans="1:9" s="9" customFormat="1" ht="24">
      <c r="A97" s="40" t="s">
        <v>382</v>
      </c>
      <c r="B97" s="108" t="s">
        <v>8</v>
      </c>
      <c r="C97" s="66" t="s">
        <v>90</v>
      </c>
      <c r="D97" s="216"/>
      <c r="E97" s="48">
        <v>0</v>
      </c>
      <c r="F97" s="109"/>
      <c r="G97" s="37"/>
      <c r="H97" s="206"/>
      <c r="I97" s="343"/>
    </row>
    <row r="98" spans="1:9" s="9" customFormat="1" ht="24">
      <c r="A98" s="40" t="s">
        <v>383</v>
      </c>
      <c r="B98" s="108" t="s">
        <v>252</v>
      </c>
      <c r="C98" s="66" t="s">
        <v>90</v>
      </c>
      <c r="D98" s="216"/>
      <c r="E98" s="48">
        <v>0</v>
      </c>
      <c r="F98" s="109"/>
      <c r="G98" s="37"/>
      <c r="H98" s="206"/>
      <c r="I98" s="343"/>
    </row>
    <row r="99" spans="1:9" s="9" customFormat="1" ht="24">
      <c r="A99" s="40" t="s">
        <v>384</v>
      </c>
      <c r="B99" s="119" t="s">
        <v>251</v>
      </c>
      <c r="C99" s="66" t="s">
        <v>90</v>
      </c>
      <c r="D99" s="216"/>
      <c r="E99" s="48">
        <v>0</v>
      </c>
      <c r="F99" s="109"/>
      <c r="G99" s="37"/>
      <c r="H99" s="206"/>
      <c r="I99" s="343"/>
    </row>
    <row r="100" spans="1:9" s="9" customFormat="1" ht="24">
      <c r="A100" s="40" t="s">
        <v>385</v>
      </c>
      <c r="B100" s="119" t="s">
        <v>250</v>
      </c>
      <c r="C100" s="66" t="s">
        <v>88</v>
      </c>
      <c r="D100" s="216"/>
      <c r="E100" s="48">
        <v>0</v>
      </c>
      <c r="F100" s="109"/>
      <c r="G100" s="37"/>
      <c r="H100" s="206"/>
      <c r="I100" s="343"/>
    </row>
    <row r="101" spans="1:9" s="9" customFormat="1" ht="24">
      <c r="A101" s="40" t="s">
        <v>386</v>
      </c>
      <c r="B101" s="119" t="s">
        <v>115</v>
      </c>
      <c r="C101" s="66" t="s">
        <v>88</v>
      </c>
      <c r="D101" s="216"/>
      <c r="E101" s="48">
        <v>0</v>
      </c>
      <c r="F101" s="109"/>
      <c r="G101" s="37"/>
      <c r="H101" s="206"/>
      <c r="I101" s="343"/>
    </row>
    <row r="102" spans="1:9" s="5" customFormat="1" ht="24">
      <c r="A102" s="40" t="s">
        <v>387</v>
      </c>
      <c r="B102" s="110" t="s">
        <v>50</v>
      </c>
      <c r="C102" s="216" t="s">
        <v>91</v>
      </c>
      <c r="D102" s="216"/>
      <c r="E102" s="48">
        <v>0</v>
      </c>
      <c r="F102" s="109"/>
      <c r="G102" s="37"/>
      <c r="H102" s="206"/>
      <c r="I102" s="343"/>
    </row>
    <row r="103" spans="1:9" s="5" customFormat="1" ht="24">
      <c r="A103" s="40" t="s">
        <v>388</v>
      </c>
      <c r="B103" s="110" t="s">
        <v>215</v>
      </c>
      <c r="C103" s="216" t="s">
        <v>91</v>
      </c>
      <c r="D103" s="216"/>
      <c r="E103" s="48">
        <v>0</v>
      </c>
      <c r="F103" s="109"/>
      <c r="G103" s="37"/>
      <c r="H103" s="206"/>
      <c r="I103" s="343"/>
    </row>
    <row r="104" spans="1:9" s="5" customFormat="1" ht="24">
      <c r="A104" s="40" t="s">
        <v>389</v>
      </c>
      <c r="B104" s="110" t="s">
        <v>77</v>
      </c>
      <c r="C104" s="216" t="s">
        <v>91</v>
      </c>
      <c r="D104" s="216"/>
      <c r="E104" s="48">
        <v>0</v>
      </c>
      <c r="F104" s="109"/>
      <c r="G104" s="37"/>
      <c r="H104" s="206"/>
      <c r="I104" s="343"/>
    </row>
    <row r="105" spans="1:9" s="5" customFormat="1" ht="24">
      <c r="A105" s="40" t="s">
        <v>390</v>
      </c>
      <c r="B105" s="110" t="s">
        <v>216</v>
      </c>
      <c r="C105" s="216" t="s">
        <v>91</v>
      </c>
      <c r="D105" s="216"/>
      <c r="E105" s="48">
        <v>0</v>
      </c>
      <c r="F105" s="109"/>
      <c r="G105" s="37"/>
      <c r="H105" s="206"/>
      <c r="I105" s="343"/>
    </row>
    <row r="106" spans="1:9" s="5" customFormat="1" ht="24">
      <c r="A106" s="40" t="s">
        <v>391</v>
      </c>
      <c r="B106" s="110" t="s">
        <v>13</v>
      </c>
      <c r="C106" s="216" t="s">
        <v>91</v>
      </c>
      <c r="D106" s="216"/>
      <c r="E106" s="48">
        <v>0</v>
      </c>
      <c r="F106" s="109"/>
      <c r="G106" s="37"/>
      <c r="H106" s="206"/>
      <c r="I106" s="343"/>
    </row>
    <row r="107" spans="1:9" s="5" customFormat="1" ht="27" customHeight="1">
      <c r="A107" s="40" t="s">
        <v>392</v>
      </c>
      <c r="B107" s="110" t="s">
        <v>217</v>
      </c>
      <c r="C107" s="216" t="s">
        <v>91</v>
      </c>
      <c r="D107" s="216"/>
      <c r="E107" s="48">
        <v>0</v>
      </c>
      <c r="F107" s="109"/>
      <c r="G107" s="37"/>
      <c r="H107" s="206"/>
      <c r="I107" s="343"/>
    </row>
    <row r="108" spans="1:9" s="9" customFormat="1" ht="24">
      <c r="A108" s="40" t="s">
        <v>393</v>
      </c>
      <c r="B108" s="116" t="s">
        <v>249</v>
      </c>
      <c r="C108" s="66" t="s">
        <v>88</v>
      </c>
      <c r="D108" s="216"/>
      <c r="E108" s="48">
        <v>0</v>
      </c>
      <c r="F108" s="351"/>
      <c r="G108" s="54"/>
      <c r="H108" s="352"/>
      <c r="I108" s="343"/>
    </row>
    <row r="109" spans="1:9" s="9" customFormat="1" ht="48">
      <c r="A109" s="40" t="s">
        <v>394</v>
      </c>
      <c r="B109" s="110" t="s">
        <v>248</v>
      </c>
      <c r="C109" s="66" t="s">
        <v>88</v>
      </c>
      <c r="D109" s="216"/>
      <c r="E109" s="48">
        <v>0</v>
      </c>
      <c r="F109" s="120"/>
      <c r="G109" s="37"/>
      <c r="H109" s="206"/>
      <c r="I109" s="343"/>
    </row>
    <row r="110" spans="1:9" s="5" customFormat="1" ht="24">
      <c r="A110" s="138" t="s">
        <v>395</v>
      </c>
      <c r="B110" s="100" t="s">
        <v>9</v>
      </c>
      <c r="C110" s="338"/>
      <c r="D110" s="354"/>
      <c r="E110" s="355"/>
      <c r="F110" s="356"/>
      <c r="G110" s="356"/>
      <c r="H110" s="357"/>
      <c r="I110" s="338"/>
    </row>
    <row r="111" spans="1:9" s="6" customFormat="1" ht="24">
      <c r="A111" s="26" t="s">
        <v>396</v>
      </c>
      <c r="B111" s="157" t="s">
        <v>247</v>
      </c>
      <c r="C111" s="350"/>
      <c r="D111" s="350"/>
      <c r="E111" s="350"/>
      <c r="F111" s="350"/>
      <c r="G111" s="350"/>
      <c r="H111" s="350"/>
      <c r="I111" s="349"/>
    </row>
    <row r="112" spans="1:9" s="6" customFormat="1" ht="24">
      <c r="A112" s="36" t="s">
        <v>397</v>
      </c>
      <c r="B112" s="110" t="s">
        <v>244</v>
      </c>
      <c r="C112" s="216" t="s">
        <v>91</v>
      </c>
      <c r="D112" s="216" t="s">
        <v>7</v>
      </c>
      <c r="E112" s="48">
        <f>(10.65+10.65+4+4+27+27+72+18+22+22+17.5+17.5)*0.1</f>
        <v>25.230000000000004</v>
      </c>
      <c r="F112" s="109"/>
      <c r="G112" s="37"/>
      <c r="H112" s="206"/>
      <c r="I112" s="343"/>
    </row>
    <row r="113" spans="1:9" s="6" customFormat="1" ht="24">
      <c r="A113" s="36" t="s">
        <v>398</v>
      </c>
      <c r="B113" s="110" t="s">
        <v>245</v>
      </c>
      <c r="C113" s="216" t="s">
        <v>91</v>
      </c>
      <c r="D113" s="216" t="s">
        <v>7</v>
      </c>
      <c r="E113" s="48">
        <f>(10.65+10.65+4+4+27+27+72+18)*0.05</f>
        <v>8.6650000000000009</v>
      </c>
      <c r="F113" s="109"/>
      <c r="G113" s="37"/>
      <c r="H113" s="206"/>
      <c r="I113" s="343"/>
    </row>
    <row r="114" spans="1:9" s="6" customFormat="1" ht="24">
      <c r="A114" s="36" t="s">
        <v>399</v>
      </c>
      <c r="B114" s="110" t="s">
        <v>246</v>
      </c>
      <c r="C114" s="216" t="s">
        <v>91</v>
      </c>
      <c r="D114" s="216" t="s">
        <v>5</v>
      </c>
      <c r="E114" s="48">
        <f>(10.65+10.65+4+4+27+27+72+18)</f>
        <v>173.3</v>
      </c>
      <c r="F114" s="109"/>
      <c r="G114" s="37"/>
      <c r="H114" s="206"/>
      <c r="I114" s="343"/>
    </row>
    <row r="115" spans="1:9" s="6" customFormat="1" ht="24">
      <c r="A115" s="26" t="s">
        <v>400</v>
      </c>
      <c r="B115" s="157" t="s">
        <v>243</v>
      </c>
      <c r="C115" s="350"/>
      <c r="D115" s="350"/>
      <c r="E115" s="350"/>
      <c r="F115" s="350"/>
      <c r="G115" s="350"/>
      <c r="H115" s="350"/>
      <c r="I115" s="349"/>
    </row>
    <row r="116" spans="1:9" s="6" customFormat="1" ht="24">
      <c r="A116" s="36" t="s">
        <v>401</v>
      </c>
      <c r="B116" s="28" t="s">
        <v>69</v>
      </c>
      <c r="C116" s="11" t="s">
        <v>88</v>
      </c>
      <c r="D116" s="11"/>
      <c r="E116" s="48">
        <v>0</v>
      </c>
      <c r="F116" s="109"/>
      <c r="G116" s="37"/>
      <c r="H116" s="206"/>
      <c r="I116" s="343"/>
    </row>
    <row r="117" spans="1:9" s="5" customFormat="1" ht="24">
      <c r="A117" s="36" t="s">
        <v>402</v>
      </c>
      <c r="B117" s="28" t="s">
        <v>70</v>
      </c>
      <c r="C117" s="11" t="s">
        <v>88</v>
      </c>
      <c r="D117" s="11"/>
      <c r="E117" s="48">
        <v>0</v>
      </c>
      <c r="F117" s="111"/>
      <c r="G117" s="37"/>
      <c r="H117" s="207"/>
      <c r="I117" s="343"/>
    </row>
    <row r="118" spans="1:9" s="6" customFormat="1" ht="24">
      <c r="A118" s="36" t="s">
        <v>403</v>
      </c>
      <c r="B118" s="28" t="s">
        <v>71</v>
      </c>
      <c r="C118" s="11" t="s">
        <v>88</v>
      </c>
      <c r="D118" s="66"/>
      <c r="E118" s="48">
        <v>0</v>
      </c>
      <c r="F118" s="111"/>
      <c r="G118" s="37"/>
      <c r="H118" s="207"/>
      <c r="I118" s="343"/>
    </row>
    <row r="119" spans="1:9" s="4" customFormat="1" ht="24">
      <c r="A119" s="36" t="s">
        <v>404</v>
      </c>
      <c r="B119" s="28" t="s">
        <v>72</v>
      </c>
      <c r="C119" s="11" t="s">
        <v>88</v>
      </c>
      <c r="D119" s="216" t="s">
        <v>6</v>
      </c>
      <c r="E119" s="365">
        <f>4.1+5.1+1.6</f>
        <v>10.799999999999999</v>
      </c>
      <c r="F119" s="111"/>
      <c r="G119" s="37"/>
      <c r="H119" s="207"/>
      <c r="I119" s="343"/>
    </row>
    <row r="120" spans="1:9" s="5" customFormat="1" ht="24">
      <c r="A120" s="36" t="s">
        <v>405</v>
      </c>
      <c r="B120" s="110" t="s">
        <v>157</v>
      </c>
      <c r="C120" s="66" t="s">
        <v>88</v>
      </c>
      <c r="D120" s="66" t="s">
        <v>92</v>
      </c>
      <c r="E120" s="48">
        <v>8</v>
      </c>
      <c r="F120" s="111"/>
      <c r="G120" s="37"/>
      <c r="H120" s="207"/>
      <c r="I120" s="343"/>
    </row>
    <row r="121" spans="1:9" s="5" customFormat="1" ht="24">
      <c r="A121" s="36" t="s">
        <v>406</v>
      </c>
      <c r="B121" s="105" t="s">
        <v>240</v>
      </c>
      <c r="C121" s="66" t="s">
        <v>88</v>
      </c>
      <c r="D121" s="66"/>
      <c r="E121" s="48">
        <v>0</v>
      </c>
      <c r="F121" s="109"/>
      <c r="G121" s="37"/>
      <c r="H121" s="206"/>
      <c r="I121" s="343"/>
    </row>
    <row r="122" spans="1:9" s="6" customFormat="1" ht="24">
      <c r="A122" s="26" t="s">
        <v>407</v>
      </c>
      <c r="B122" s="157" t="s">
        <v>235</v>
      </c>
      <c r="C122" s="350"/>
      <c r="D122" s="350"/>
      <c r="E122" s="350"/>
      <c r="F122" s="350"/>
      <c r="G122" s="350"/>
      <c r="H122" s="350"/>
      <c r="I122" s="349"/>
    </row>
    <row r="123" spans="1:9" s="5" customFormat="1" ht="24">
      <c r="A123" s="34" t="s">
        <v>408</v>
      </c>
      <c r="B123" s="28" t="s">
        <v>236</v>
      </c>
      <c r="C123" s="11" t="s">
        <v>88</v>
      </c>
      <c r="D123" s="11" t="s">
        <v>7</v>
      </c>
      <c r="E123" s="101">
        <f>(0.55*0.4*24)+(0.55*0.4*((14+3.7)*2))</f>
        <v>13.068000000000001</v>
      </c>
      <c r="F123" s="109"/>
      <c r="G123" s="37"/>
      <c r="H123" s="206"/>
      <c r="I123" s="343"/>
    </row>
    <row r="124" spans="1:9" s="5" customFormat="1" ht="24">
      <c r="A124" s="34" t="s">
        <v>409</v>
      </c>
      <c r="B124" s="108" t="s">
        <v>237</v>
      </c>
      <c r="C124" s="11" t="s">
        <v>88</v>
      </c>
      <c r="D124" s="11" t="s">
        <v>7</v>
      </c>
      <c r="E124" s="48">
        <f>(0.15*3.3*4)+(0.15*5.05*4)</f>
        <v>5.01</v>
      </c>
      <c r="F124" s="109"/>
      <c r="G124" s="37"/>
      <c r="H124" s="206"/>
      <c r="I124" s="343"/>
    </row>
    <row r="125" spans="1:9" s="5" customFormat="1" ht="24">
      <c r="A125" s="34" t="s">
        <v>410</v>
      </c>
      <c r="B125" s="28" t="s">
        <v>241</v>
      </c>
      <c r="C125" s="11" t="s">
        <v>88</v>
      </c>
      <c r="D125" s="11" t="s">
        <v>7</v>
      </c>
      <c r="E125" s="48">
        <f>(((16.5*2)+(9.15*2))*0.12)+(0.1*0.1*(24+17.7+17.7))</f>
        <v>6.75</v>
      </c>
      <c r="F125" s="109"/>
      <c r="G125" s="37"/>
      <c r="H125" s="206"/>
      <c r="I125" s="343"/>
    </row>
    <row r="126" spans="1:9" s="5" customFormat="1" ht="24">
      <c r="A126" s="34" t="s">
        <v>411</v>
      </c>
      <c r="B126" s="28" t="s">
        <v>240</v>
      </c>
      <c r="C126" s="11" t="s">
        <v>88</v>
      </c>
      <c r="D126" s="11" t="s">
        <v>5</v>
      </c>
      <c r="E126" s="101">
        <f>5.4+3.25</f>
        <v>8.65</v>
      </c>
      <c r="F126" s="109"/>
      <c r="G126" s="37"/>
      <c r="H126" s="206"/>
      <c r="I126" s="343"/>
    </row>
    <row r="127" spans="1:9" s="7" customFormat="1" ht="24">
      <c r="A127" s="34" t="s">
        <v>412</v>
      </c>
      <c r="B127" s="28" t="s">
        <v>242</v>
      </c>
      <c r="C127" s="11" t="s">
        <v>88</v>
      </c>
      <c r="D127" s="216" t="s">
        <v>6</v>
      </c>
      <c r="E127" s="48">
        <f>17.7+17.7+4+4+10.2+6.6+10.2+6.6</f>
        <v>76.999999999999986</v>
      </c>
      <c r="F127" s="120"/>
      <c r="G127" s="37"/>
      <c r="H127" s="206"/>
      <c r="I127" s="343"/>
    </row>
    <row r="128" spans="1:9" s="6" customFormat="1" ht="24">
      <c r="A128" s="26" t="s">
        <v>413</v>
      </c>
      <c r="B128" s="157" t="s">
        <v>234</v>
      </c>
      <c r="C128" s="350"/>
      <c r="D128" s="350"/>
      <c r="E128" s="350"/>
      <c r="F128" s="350"/>
      <c r="G128" s="350"/>
      <c r="H128" s="350"/>
      <c r="I128" s="362"/>
    </row>
    <row r="129" spans="1:9" s="5" customFormat="1" ht="24">
      <c r="A129" s="34" t="s">
        <v>414</v>
      </c>
      <c r="B129" s="28" t="s">
        <v>236</v>
      </c>
      <c r="C129" s="11" t="s">
        <v>91</v>
      </c>
      <c r="D129" s="11" t="s">
        <v>7</v>
      </c>
      <c r="E129" s="101">
        <f>(0.4*0.3*0.8)*10</f>
        <v>0.96</v>
      </c>
      <c r="F129" s="109"/>
      <c r="G129" s="37"/>
      <c r="H129" s="206"/>
      <c r="I129" s="343"/>
    </row>
    <row r="130" spans="1:9" s="5" customFormat="1" ht="24">
      <c r="A130" s="34" t="s">
        <v>415</v>
      </c>
      <c r="B130" s="108" t="s">
        <v>237</v>
      </c>
      <c r="C130" s="66" t="s">
        <v>91</v>
      </c>
      <c r="D130" s="66" t="s">
        <v>7</v>
      </c>
      <c r="E130" s="101">
        <f>(0.15*0.25)*10</f>
        <v>0.375</v>
      </c>
      <c r="F130" s="109"/>
      <c r="G130" s="37"/>
      <c r="H130" s="206"/>
      <c r="I130" s="343"/>
    </row>
    <row r="131" spans="1:9" s="5" customFormat="1" ht="24">
      <c r="A131" s="34" t="s">
        <v>416</v>
      </c>
      <c r="B131" s="108" t="s">
        <v>238</v>
      </c>
      <c r="C131" s="66" t="s">
        <v>91</v>
      </c>
      <c r="D131" s="66" t="s">
        <v>7</v>
      </c>
      <c r="E131" s="101">
        <f>(5.5*0.12)+(0.1*0.1*1.2*12)</f>
        <v>0.80399999999999994</v>
      </c>
      <c r="F131" s="109"/>
      <c r="G131" s="37"/>
      <c r="H131" s="206"/>
      <c r="I131" s="343"/>
    </row>
    <row r="132" spans="1:9" s="7" customFormat="1" ht="24">
      <c r="A132" s="34" t="s">
        <v>417</v>
      </c>
      <c r="B132" s="108" t="s">
        <v>239</v>
      </c>
      <c r="C132" s="66" t="s">
        <v>91</v>
      </c>
      <c r="D132" s="216" t="s">
        <v>6</v>
      </c>
      <c r="E132" s="48">
        <f>1.2*12</f>
        <v>14.399999999999999</v>
      </c>
      <c r="F132" s="120"/>
      <c r="G132" s="37"/>
      <c r="H132" s="206"/>
      <c r="I132" s="343"/>
    </row>
    <row r="133" spans="1:9" s="7" customFormat="1" ht="24">
      <c r="A133" s="34" t="s">
        <v>418</v>
      </c>
      <c r="B133" s="28" t="s">
        <v>240</v>
      </c>
      <c r="C133" s="66" t="s">
        <v>91</v>
      </c>
      <c r="D133" s="216" t="s">
        <v>5</v>
      </c>
      <c r="E133" s="48">
        <f>1.8*4</f>
        <v>7.2</v>
      </c>
      <c r="F133" s="109"/>
      <c r="G133" s="37"/>
      <c r="H133" s="206"/>
      <c r="I133" s="343"/>
    </row>
    <row r="134" spans="1:9" s="5" customFormat="1" ht="24">
      <c r="A134" s="96" t="s">
        <v>419</v>
      </c>
      <c r="B134" s="100" t="s">
        <v>10</v>
      </c>
      <c r="C134" s="338"/>
      <c r="D134" s="354"/>
      <c r="E134" s="355"/>
      <c r="F134" s="356"/>
      <c r="G134" s="356"/>
      <c r="H134" s="341"/>
      <c r="I134" s="338"/>
    </row>
    <row r="135" spans="1:9" s="6" customFormat="1" ht="24">
      <c r="A135" s="26" t="s">
        <v>420</v>
      </c>
      <c r="B135" s="157" t="s">
        <v>282</v>
      </c>
      <c r="C135" s="350"/>
      <c r="D135" s="350"/>
      <c r="E135" s="350"/>
      <c r="F135" s="358"/>
      <c r="G135" s="358"/>
      <c r="H135" s="358"/>
      <c r="I135" s="362"/>
    </row>
    <row r="136" spans="1:9" s="6" customFormat="1" ht="48">
      <c r="A136" s="34" t="s">
        <v>421</v>
      </c>
      <c r="B136" s="28" t="s">
        <v>230</v>
      </c>
      <c r="C136" s="11" t="s">
        <v>91</v>
      </c>
      <c r="D136" s="66"/>
      <c r="E136" s="48">
        <v>0</v>
      </c>
      <c r="F136" s="111"/>
      <c r="G136" s="37"/>
      <c r="H136" s="206"/>
      <c r="I136" s="343"/>
    </row>
    <row r="137" spans="1:9" s="5" customFormat="1" ht="24">
      <c r="A137" s="34" t="s">
        <v>422</v>
      </c>
      <c r="B137" s="28" t="s">
        <v>73</v>
      </c>
      <c r="C137" s="11" t="s">
        <v>91</v>
      </c>
      <c r="D137" s="66" t="s">
        <v>92</v>
      </c>
      <c r="E137" s="48">
        <v>2</v>
      </c>
      <c r="F137" s="109"/>
      <c r="G137" s="37"/>
      <c r="H137" s="206"/>
      <c r="I137" s="343"/>
    </row>
    <row r="138" spans="1:9" s="5" customFormat="1" ht="24">
      <c r="A138" s="34" t="s">
        <v>423</v>
      </c>
      <c r="B138" s="28" t="s">
        <v>43</v>
      </c>
      <c r="C138" s="11" t="s">
        <v>91</v>
      </c>
      <c r="D138" s="216" t="s">
        <v>6</v>
      </c>
      <c r="E138" s="48">
        <f>3.15*4</f>
        <v>12.6</v>
      </c>
      <c r="F138" s="109"/>
      <c r="G138" s="37"/>
      <c r="H138" s="206"/>
      <c r="I138" s="343"/>
    </row>
    <row r="139" spans="1:9" s="5" customFormat="1" ht="24">
      <c r="A139" s="34" t="s">
        <v>424</v>
      </c>
      <c r="B139" s="28" t="s">
        <v>231</v>
      </c>
      <c r="C139" s="11" t="s">
        <v>91</v>
      </c>
      <c r="D139" s="216" t="s">
        <v>6</v>
      </c>
      <c r="E139" s="48">
        <f>65+35</f>
        <v>100</v>
      </c>
      <c r="F139" s="109"/>
      <c r="G139" s="37"/>
      <c r="H139" s="206"/>
      <c r="I139" s="343"/>
    </row>
    <row r="140" spans="1:9" s="5" customFormat="1" ht="24">
      <c r="A140" s="34" t="s">
        <v>425</v>
      </c>
      <c r="B140" s="28" t="s">
        <v>74</v>
      </c>
      <c r="C140" s="11" t="s">
        <v>91</v>
      </c>
      <c r="D140" s="216"/>
      <c r="E140" s="48">
        <v>0</v>
      </c>
      <c r="F140" s="111"/>
      <c r="G140" s="37"/>
      <c r="H140" s="206"/>
      <c r="I140" s="343"/>
    </row>
    <row r="141" spans="1:9" s="5" customFormat="1" ht="24">
      <c r="A141" s="34" t="s">
        <v>426</v>
      </c>
      <c r="B141" s="28" t="s">
        <v>232</v>
      </c>
      <c r="C141" s="11" t="s">
        <v>91</v>
      </c>
      <c r="D141" s="66"/>
      <c r="E141" s="48">
        <v>0</v>
      </c>
      <c r="F141" s="109"/>
      <c r="G141" s="37"/>
      <c r="H141" s="206"/>
      <c r="I141" s="343"/>
    </row>
    <row r="142" spans="1:9" s="5" customFormat="1" ht="24">
      <c r="A142" s="34" t="s">
        <v>427</v>
      </c>
      <c r="B142" s="28" t="s">
        <v>233</v>
      </c>
      <c r="C142" s="11" t="s">
        <v>91</v>
      </c>
      <c r="D142" s="66"/>
      <c r="E142" s="48">
        <v>0</v>
      </c>
      <c r="F142" s="109"/>
      <c r="G142" s="37"/>
      <c r="H142" s="206"/>
      <c r="I142" s="343"/>
    </row>
    <row r="143" spans="1:9" s="6" customFormat="1" ht="24">
      <c r="A143" s="26" t="s">
        <v>428</v>
      </c>
      <c r="B143" s="157" t="s">
        <v>283</v>
      </c>
      <c r="C143" s="350"/>
      <c r="D143" s="350"/>
      <c r="E143" s="350"/>
      <c r="F143" s="358"/>
      <c r="G143" s="358"/>
      <c r="H143" s="358"/>
      <c r="I143" s="362"/>
    </row>
    <row r="144" spans="1:9" s="6" customFormat="1" ht="24">
      <c r="A144" s="27" t="s">
        <v>429</v>
      </c>
      <c r="B144" s="108" t="s">
        <v>228</v>
      </c>
      <c r="C144" s="11" t="s">
        <v>91</v>
      </c>
      <c r="D144" s="66"/>
      <c r="E144" s="48">
        <v>0</v>
      </c>
      <c r="F144" s="120"/>
      <c r="G144" s="54"/>
      <c r="H144" s="206"/>
      <c r="I144" s="343"/>
    </row>
    <row r="145" spans="1:9" s="5" customFormat="1" ht="24">
      <c r="A145" s="27" t="s">
        <v>430</v>
      </c>
      <c r="B145" s="28" t="s">
        <v>11</v>
      </c>
      <c r="C145" s="11" t="s">
        <v>88</v>
      </c>
      <c r="D145" s="66"/>
      <c r="E145" s="48">
        <v>0</v>
      </c>
      <c r="F145" s="109"/>
      <c r="G145" s="54"/>
      <c r="H145" s="206"/>
      <c r="I145" s="343"/>
    </row>
    <row r="146" spans="1:9" s="5" customFormat="1" ht="24">
      <c r="A146" s="27" t="s">
        <v>431</v>
      </c>
      <c r="B146" s="28" t="s">
        <v>229</v>
      </c>
      <c r="C146" s="11" t="s">
        <v>88</v>
      </c>
      <c r="D146" s="216"/>
      <c r="E146" s="48">
        <v>0</v>
      </c>
      <c r="F146" s="109"/>
      <c r="G146" s="54"/>
      <c r="H146" s="206"/>
      <c r="I146" s="343"/>
    </row>
    <row r="147" spans="1:9" s="5" customFormat="1" ht="24">
      <c r="A147" s="27" t="s">
        <v>432</v>
      </c>
      <c r="B147" s="28" t="s">
        <v>284</v>
      </c>
      <c r="C147" s="11" t="s">
        <v>88</v>
      </c>
      <c r="D147" s="66" t="s">
        <v>92</v>
      </c>
      <c r="E147" s="101">
        <v>1</v>
      </c>
      <c r="F147" s="111"/>
      <c r="G147" s="54"/>
      <c r="H147" s="206"/>
      <c r="I147" s="343"/>
    </row>
    <row r="148" spans="1:9" s="6" customFormat="1" ht="24">
      <c r="A148" s="26" t="s">
        <v>433</v>
      </c>
      <c r="B148" s="157" t="s">
        <v>227</v>
      </c>
      <c r="C148" s="350"/>
      <c r="D148" s="350"/>
      <c r="E148" s="350"/>
      <c r="F148" s="358"/>
      <c r="G148" s="358"/>
      <c r="H148" s="358"/>
      <c r="I148" s="362"/>
    </row>
    <row r="149" spans="1:9" s="6" customFormat="1" ht="24">
      <c r="A149" s="27" t="s">
        <v>434</v>
      </c>
      <c r="B149" s="108" t="s">
        <v>222</v>
      </c>
      <c r="C149" s="11" t="s">
        <v>91</v>
      </c>
      <c r="D149" s="66"/>
      <c r="E149" s="48">
        <v>0</v>
      </c>
      <c r="F149" s="120"/>
      <c r="G149" s="54"/>
      <c r="H149" s="206"/>
      <c r="I149" s="343"/>
    </row>
    <row r="150" spans="1:9" s="5" customFormat="1" ht="24">
      <c r="A150" s="27" t="s">
        <v>435</v>
      </c>
      <c r="B150" s="28" t="s">
        <v>223</v>
      </c>
      <c r="C150" s="11" t="s">
        <v>91</v>
      </c>
      <c r="D150" s="66"/>
      <c r="E150" s="48">
        <v>0</v>
      </c>
      <c r="F150" s="109"/>
      <c r="G150" s="54"/>
      <c r="H150" s="206"/>
      <c r="I150" s="343"/>
    </row>
    <row r="151" spans="1:9" s="7" customFormat="1" ht="19.899999999999999" customHeight="1">
      <c r="A151" s="27" t="s">
        <v>436</v>
      </c>
      <c r="B151" s="28" t="s">
        <v>224</v>
      </c>
      <c r="C151" s="11" t="s">
        <v>91</v>
      </c>
      <c r="D151" s="66"/>
      <c r="E151" s="48">
        <v>0</v>
      </c>
      <c r="F151" s="109"/>
      <c r="G151" s="54"/>
      <c r="H151" s="206"/>
      <c r="I151" s="343"/>
    </row>
    <row r="152" spans="1:9" s="7" customFormat="1" ht="24">
      <c r="A152" s="27" t="s">
        <v>437</v>
      </c>
      <c r="B152" s="108" t="s">
        <v>75</v>
      </c>
      <c r="C152" s="11" t="s">
        <v>91</v>
      </c>
      <c r="D152" s="66"/>
      <c r="E152" s="48">
        <v>0</v>
      </c>
      <c r="F152" s="120"/>
      <c r="G152" s="54"/>
      <c r="H152" s="206"/>
      <c r="I152" s="343"/>
    </row>
    <row r="153" spans="1:9" s="5" customFormat="1" ht="22.9" customHeight="1">
      <c r="A153" s="27" t="s">
        <v>438</v>
      </c>
      <c r="B153" s="28" t="s">
        <v>225</v>
      </c>
      <c r="C153" s="11" t="s">
        <v>91</v>
      </c>
      <c r="D153" s="216"/>
      <c r="E153" s="48">
        <v>0</v>
      </c>
      <c r="F153" s="109"/>
      <c r="G153" s="54"/>
      <c r="H153" s="206"/>
      <c r="I153" s="343"/>
    </row>
    <row r="154" spans="1:9" s="7" customFormat="1" ht="24">
      <c r="A154" s="27" t="s">
        <v>439</v>
      </c>
      <c r="B154" s="28" t="s">
        <v>226</v>
      </c>
      <c r="C154" s="11" t="s">
        <v>91</v>
      </c>
      <c r="D154" s="216"/>
      <c r="E154" s="48">
        <v>0</v>
      </c>
      <c r="F154" s="109"/>
      <c r="G154" s="54"/>
      <c r="H154" s="206"/>
      <c r="I154" s="343"/>
    </row>
    <row r="155" spans="1:9" s="5" customFormat="1" ht="24">
      <c r="A155" s="96" t="s">
        <v>440</v>
      </c>
      <c r="B155" s="100" t="s">
        <v>12</v>
      </c>
      <c r="C155" s="338"/>
      <c r="D155" s="354"/>
      <c r="E155" s="355"/>
      <c r="F155" s="356"/>
      <c r="G155" s="356"/>
      <c r="H155" s="341"/>
      <c r="I155" s="338"/>
    </row>
    <row r="156" spans="1:9" s="6" customFormat="1" ht="24">
      <c r="A156" s="26" t="s">
        <v>441</v>
      </c>
      <c r="B156" s="157" t="s">
        <v>221</v>
      </c>
      <c r="C156" s="350"/>
      <c r="D156" s="350"/>
      <c r="E156" s="350"/>
      <c r="F156" s="358"/>
      <c r="G156" s="358"/>
      <c r="H156" s="358"/>
      <c r="I156" s="359"/>
    </row>
    <row r="157" spans="1:9" s="6" customFormat="1" ht="15">
      <c r="A157" s="79" t="s">
        <v>442</v>
      </c>
      <c r="B157" s="122" t="s">
        <v>55</v>
      </c>
      <c r="C157" s="171"/>
      <c r="D157" s="172"/>
      <c r="E157" s="366"/>
      <c r="F157" s="367"/>
      <c r="G157" s="367"/>
      <c r="H157" s="368"/>
      <c r="I157" s="369"/>
    </row>
    <row r="158" spans="1:9" s="4" customFormat="1" ht="24">
      <c r="A158" s="36" t="s">
        <v>443</v>
      </c>
      <c r="B158" s="28" t="s">
        <v>218</v>
      </c>
      <c r="C158" s="11" t="s">
        <v>88</v>
      </c>
      <c r="D158" s="11" t="s">
        <v>7</v>
      </c>
      <c r="E158" s="48">
        <f>((5.9*0.5*0.8*2)+((0.4*0.3*3.7)*2))*2</f>
        <v>11.216000000000001</v>
      </c>
      <c r="F158" s="109"/>
      <c r="G158" s="54"/>
      <c r="H158" s="206"/>
      <c r="I158" s="343"/>
    </row>
    <row r="159" spans="1:9" s="4" customFormat="1" ht="24">
      <c r="A159" s="36" t="s">
        <v>444</v>
      </c>
      <c r="B159" s="28" t="s">
        <v>219</v>
      </c>
      <c r="C159" s="11" t="s">
        <v>88</v>
      </c>
      <c r="D159" s="11" t="s">
        <v>7</v>
      </c>
      <c r="E159" s="48">
        <f>((((0.15*0.65*5.9)+(0.5*5.9*0.15))*2)+((0.4*0.3*3.7)*2))*2</f>
        <v>5.8469999999999995</v>
      </c>
      <c r="F159" s="109"/>
      <c r="G159" s="54"/>
      <c r="H159" s="206"/>
      <c r="I159" s="343"/>
    </row>
    <row r="160" spans="1:9" s="5" customFormat="1" ht="24">
      <c r="A160" s="36" t="s">
        <v>445</v>
      </c>
      <c r="B160" s="28" t="s">
        <v>220</v>
      </c>
      <c r="C160" s="11" t="s">
        <v>88</v>
      </c>
      <c r="D160" s="11" t="s">
        <v>7</v>
      </c>
      <c r="E160" s="48">
        <f>((0.2*0.4*5.9*2)+(0.2*0.4*3.7*2)+(0.2*0.2*3.5*4))*2</f>
        <v>4.1920000000000011</v>
      </c>
      <c r="F160" s="109"/>
      <c r="G160" s="54"/>
      <c r="H160" s="206"/>
      <c r="I160" s="343"/>
    </row>
    <row r="161" spans="1:9" s="6" customFormat="1" ht="15">
      <c r="A161" s="79" t="s">
        <v>446</v>
      </c>
      <c r="B161" s="122" t="s">
        <v>49</v>
      </c>
      <c r="C161" s="171"/>
      <c r="D161" s="172"/>
      <c r="E161" s="366"/>
      <c r="F161" s="367"/>
      <c r="G161" s="367"/>
      <c r="H161" s="368"/>
      <c r="I161" s="369"/>
    </row>
    <row r="162" spans="1:9" s="5" customFormat="1" ht="24">
      <c r="A162" s="40" t="s">
        <v>447</v>
      </c>
      <c r="B162" s="110" t="s">
        <v>50</v>
      </c>
      <c r="C162" s="216" t="s">
        <v>91</v>
      </c>
      <c r="D162" s="216" t="s">
        <v>5</v>
      </c>
      <c r="E162" s="48">
        <f>22*2</f>
        <v>44</v>
      </c>
      <c r="F162" s="109"/>
      <c r="G162" s="54"/>
      <c r="H162" s="206"/>
      <c r="I162" s="343"/>
    </row>
    <row r="163" spans="1:9" s="5" customFormat="1" ht="24">
      <c r="A163" s="40" t="s">
        <v>448</v>
      </c>
      <c r="B163" s="110" t="s">
        <v>215</v>
      </c>
      <c r="C163" s="216" t="s">
        <v>91</v>
      </c>
      <c r="D163" s="216" t="s">
        <v>5</v>
      </c>
      <c r="E163" s="48">
        <f>E162</f>
        <v>44</v>
      </c>
      <c r="F163" s="111"/>
      <c r="G163" s="54"/>
      <c r="H163" s="206"/>
      <c r="I163" s="343"/>
    </row>
    <row r="164" spans="1:9" s="5" customFormat="1" ht="24">
      <c r="A164" s="40" t="s">
        <v>449</v>
      </c>
      <c r="B164" s="110" t="s">
        <v>77</v>
      </c>
      <c r="C164" s="216" t="s">
        <v>91</v>
      </c>
      <c r="D164" s="216" t="s">
        <v>5</v>
      </c>
      <c r="E164" s="48">
        <f>E162</f>
        <v>44</v>
      </c>
      <c r="F164" s="109"/>
      <c r="G164" s="54"/>
      <c r="H164" s="206"/>
      <c r="I164" s="343"/>
    </row>
    <row r="165" spans="1:9" s="5" customFormat="1" ht="24">
      <c r="A165" s="40" t="s">
        <v>450</v>
      </c>
      <c r="B165" s="110" t="s">
        <v>216</v>
      </c>
      <c r="C165" s="216" t="s">
        <v>91</v>
      </c>
      <c r="D165" s="216" t="s">
        <v>5</v>
      </c>
      <c r="E165" s="48">
        <f>E162</f>
        <v>44</v>
      </c>
      <c r="F165" s="109"/>
      <c r="G165" s="54"/>
      <c r="H165" s="206"/>
      <c r="I165" s="343"/>
    </row>
    <row r="166" spans="1:9" s="5" customFormat="1" ht="24">
      <c r="A166" s="40" t="s">
        <v>451</v>
      </c>
      <c r="B166" s="110" t="s">
        <v>13</v>
      </c>
      <c r="C166" s="216" t="s">
        <v>91</v>
      </c>
      <c r="D166" s="216" t="s">
        <v>5</v>
      </c>
      <c r="E166" s="48">
        <f>E162</f>
        <v>44</v>
      </c>
      <c r="F166" s="109"/>
      <c r="G166" s="54"/>
      <c r="H166" s="206"/>
      <c r="I166" s="343"/>
    </row>
    <row r="167" spans="1:9" s="5" customFormat="1" ht="24">
      <c r="A167" s="40" t="s">
        <v>452</v>
      </c>
      <c r="B167" s="110" t="s">
        <v>217</v>
      </c>
      <c r="C167" s="216" t="s">
        <v>91</v>
      </c>
      <c r="D167" s="216" t="s">
        <v>5</v>
      </c>
      <c r="E167" s="48">
        <f>E162</f>
        <v>44</v>
      </c>
      <c r="F167" s="109"/>
      <c r="G167" s="54"/>
      <c r="H167" s="206"/>
      <c r="I167" s="343"/>
    </row>
    <row r="168" spans="1:9" s="6" customFormat="1" ht="15">
      <c r="A168" s="79" t="s">
        <v>453</v>
      </c>
      <c r="B168" s="122" t="s">
        <v>208</v>
      </c>
      <c r="C168" s="171"/>
      <c r="D168" s="172"/>
      <c r="E168" s="366"/>
      <c r="F168" s="367"/>
      <c r="G168" s="367"/>
      <c r="H168" s="368"/>
      <c r="I168" s="369"/>
    </row>
    <row r="169" spans="1:9" s="5" customFormat="1" ht="24">
      <c r="A169" s="34" t="s">
        <v>454</v>
      </c>
      <c r="B169" s="105" t="s">
        <v>285</v>
      </c>
      <c r="C169" s="11" t="s">
        <v>91</v>
      </c>
      <c r="D169" s="11" t="s">
        <v>5</v>
      </c>
      <c r="E169" s="48">
        <f>(5.9*4*2)*2</f>
        <v>94.4</v>
      </c>
      <c r="F169" s="109"/>
      <c r="G169" s="54"/>
      <c r="H169" s="206"/>
      <c r="I169" s="343"/>
    </row>
    <row r="170" spans="1:9" s="5" customFormat="1" ht="24">
      <c r="A170" s="34" t="s">
        <v>455</v>
      </c>
      <c r="B170" s="28" t="s">
        <v>286</v>
      </c>
      <c r="C170" s="11" t="s">
        <v>91</v>
      </c>
      <c r="D170" s="11" t="s">
        <v>5</v>
      </c>
      <c r="E170" s="48">
        <f>E169</f>
        <v>94.4</v>
      </c>
      <c r="F170" s="109"/>
      <c r="G170" s="54"/>
      <c r="H170" s="206"/>
      <c r="I170" s="343"/>
    </row>
    <row r="171" spans="1:9" s="5" customFormat="1" ht="24">
      <c r="A171" s="34" t="s">
        <v>456</v>
      </c>
      <c r="B171" s="28" t="s">
        <v>287</v>
      </c>
      <c r="C171" s="11" t="s">
        <v>91</v>
      </c>
      <c r="D171" s="11" t="s">
        <v>5</v>
      </c>
      <c r="E171" s="48">
        <f>E169</f>
        <v>94.4</v>
      </c>
      <c r="F171" s="109"/>
      <c r="G171" s="54"/>
      <c r="H171" s="206"/>
      <c r="I171" s="343"/>
    </row>
    <row r="172" spans="1:9" s="6" customFormat="1" ht="15">
      <c r="A172" s="79" t="s">
        <v>457</v>
      </c>
      <c r="B172" s="122" t="s">
        <v>56</v>
      </c>
      <c r="C172" s="171"/>
      <c r="D172" s="172"/>
      <c r="E172" s="366"/>
      <c r="F172" s="367"/>
      <c r="G172" s="367"/>
      <c r="H172" s="368"/>
      <c r="I172" s="369"/>
    </row>
    <row r="173" spans="1:9" s="5" customFormat="1" ht="24">
      <c r="A173" s="27" t="s">
        <v>458</v>
      </c>
      <c r="B173" s="110" t="s">
        <v>96</v>
      </c>
      <c r="C173" s="216" t="s">
        <v>91</v>
      </c>
      <c r="D173" s="66" t="s">
        <v>5</v>
      </c>
      <c r="E173" s="48">
        <f>E162</f>
        <v>44</v>
      </c>
      <c r="F173" s="109"/>
      <c r="G173" s="54"/>
      <c r="H173" s="206"/>
      <c r="I173" s="343"/>
    </row>
    <row r="174" spans="1:9" s="5" customFormat="1" ht="24">
      <c r="A174" s="27" t="s">
        <v>459</v>
      </c>
      <c r="B174" s="110" t="s">
        <v>78</v>
      </c>
      <c r="C174" s="216" t="s">
        <v>91</v>
      </c>
      <c r="D174" s="66" t="s">
        <v>5</v>
      </c>
      <c r="E174" s="48">
        <f>E173</f>
        <v>44</v>
      </c>
      <c r="F174" s="109"/>
      <c r="G174" s="54"/>
      <c r="H174" s="206"/>
      <c r="I174" s="343"/>
    </row>
    <row r="175" spans="1:9" s="5" customFormat="1" ht="24">
      <c r="A175" s="27" t="s">
        <v>460</v>
      </c>
      <c r="B175" s="108" t="s">
        <v>171</v>
      </c>
      <c r="C175" s="216" t="s">
        <v>91</v>
      </c>
      <c r="D175" s="66" t="s">
        <v>5</v>
      </c>
      <c r="E175" s="48">
        <f>2.05*4</f>
        <v>8.1999999999999993</v>
      </c>
      <c r="F175" s="109"/>
      <c r="G175" s="54"/>
      <c r="H175" s="206"/>
      <c r="I175" s="343"/>
    </row>
    <row r="176" spans="1:9" s="6" customFormat="1" ht="15">
      <c r="A176" s="79" t="s">
        <v>461</v>
      </c>
      <c r="B176" s="122" t="s">
        <v>130</v>
      </c>
      <c r="C176" s="171"/>
      <c r="D176" s="172"/>
      <c r="E176" s="366"/>
      <c r="F176" s="367"/>
      <c r="G176" s="367"/>
      <c r="H176" s="368"/>
      <c r="I176" s="369"/>
    </row>
    <row r="177" spans="1:9" s="5" customFormat="1" ht="24">
      <c r="A177" s="27" t="s">
        <v>462</v>
      </c>
      <c r="B177" s="108" t="s">
        <v>214</v>
      </c>
      <c r="C177" s="66" t="s">
        <v>88</v>
      </c>
      <c r="D177" s="66" t="s">
        <v>5</v>
      </c>
      <c r="E177" s="48">
        <f>E171*2</f>
        <v>188.8</v>
      </c>
      <c r="F177" s="109"/>
      <c r="G177" s="54"/>
      <c r="H177" s="206"/>
      <c r="I177" s="343"/>
    </row>
    <row r="178" spans="1:9" s="6" customFormat="1" ht="24">
      <c r="A178" s="27" t="s">
        <v>463</v>
      </c>
      <c r="B178" s="108" t="s">
        <v>180</v>
      </c>
      <c r="C178" s="66" t="s">
        <v>91</v>
      </c>
      <c r="D178" s="66"/>
      <c r="E178" s="48">
        <v>0</v>
      </c>
      <c r="F178" s="109"/>
      <c r="G178" s="54"/>
      <c r="H178" s="206"/>
      <c r="I178" s="343"/>
    </row>
    <row r="179" spans="1:9" s="5" customFormat="1" ht="24">
      <c r="A179" s="27" t="s">
        <v>464</v>
      </c>
      <c r="B179" s="108" t="s">
        <v>181</v>
      </c>
      <c r="C179" s="66" t="s">
        <v>91</v>
      </c>
      <c r="D179" s="66"/>
      <c r="E179" s="48">
        <v>0</v>
      </c>
      <c r="F179" s="109"/>
      <c r="G179" s="54"/>
      <c r="H179" s="206"/>
      <c r="I179" s="343"/>
    </row>
    <row r="180" spans="1:9" s="6" customFormat="1" ht="15">
      <c r="A180" s="79" t="s">
        <v>465</v>
      </c>
      <c r="B180" s="122" t="s">
        <v>58</v>
      </c>
      <c r="C180" s="171"/>
      <c r="D180" s="172"/>
      <c r="E180" s="366"/>
      <c r="F180" s="367"/>
      <c r="G180" s="367"/>
      <c r="H180" s="368"/>
      <c r="I180" s="369"/>
    </row>
    <row r="181" spans="1:9" s="5" customFormat="1" ht="24">
      <c r="A181" s="34" t="s">
        <v>466</v>
      </c>
      <c r="B181" s="28" t="s">
        <v>213</v>
      </c>
      <c r="C181" s="11" t="s">
        <v>91</v>
      </c>
      <c r="D181" s="11" t="s">
        <v>5</v>
      </c>
      <c r="E181" s="48">
        <f>E162</f>
        <v>44</v>
      </c>
      <c r="F181" s="111"/>
      <c r="G181" s="54"/>
      <c r="H181" s="206"/>
      <c r="I181" s="343"/>
    </row>
    <row r="182" spans="1:9" s="5" customFormat="1" ht="15">
      <c r="A182" s="79" t="s">
        <v>467</v>
      </c>
      <c r="B182" s="122" t="s">
        <v>205</v>
      </c>
      <c r="C182" s="171"/>
      <c r="D182" s="172"/>
      <c r="E182" s="366"/>
      <c r="F182" s="367"/>
      <c r="G182" s="367"/>
      <c r="H182" s="368"/>
      <c r="I182" s="369"/>
    </row>
    <row r="183" spans="1:9" s="5" customFormat="1" ht="24">
      <c r="A183" s="34" t="s">
        <v>468</v>
      </c>
      <c r="B183" s="105" t="s">
        <v>89</v>
      </c>
      <c r="C183" s="106" t="s">
        <v>88</v>
      </c>
      <c r="D183" s="11" t="s">
        <v>5</v>
      </c>
      <c r="E183" s="48">
        <f>2*2</f>
        <v>4</v>
      </c>
      <c r="F183" s="120"/>
      <c r="G183" s="54"/>
      <c r="H183" s="206"/>
      <c r="I183" s="343"/>
    </row>
    <row r="184" spans="1:9" s="5" customFormat="1" ht="24">
      <c r="A184" s="34" t="s">
        <v>469</v>
      </c>
      <c r="B184" s="105" t="s">
        <v>79</v>
      </c>
      <c r="C184" s="106" t="s">
        <v>88</v>
      </c>
      <c r="D184" s="11" t="s">
        <v>6</v>
      </c>
      <c r="E184" s="101">
        <f>3.15*2*2</f>
        <v>12.6</v>
      </c>
      <c r="F184" s="120"/>
      <c r="G184" s="54"/>
      <c r="H184" s="206"/>
      <c r="I184" s="343"/>
    </row>
    <row r="185" spans="1:9" s="5" customFormat="1">
      <c r="A185" s="34" t="s">
        <v>470</v>
      </c>
      <c r="B185" s="67" t="s">
        <v>119</v>
      </c>
      <c r="C185" s="106" t="s">
        <v>88</v>
      </c>
      <c r="D185" s="11"/>
      <c r="E185" s="48">
        <v>0</v>
      </c>
      <c r="F185" s="120"/>
      <c r="G185" s="54"/>
      <c r="H185" s="206"/>
      <c r="I185" s="343"/>
    </row>
    <row r="186" spans="1:9" s="5" customFormat="1" ht="60">
      <c r="A186" s="34" t="s">
        <v>471</v>
      </c>
      <c r="B186" s="67" t="s">
        <v>114</v>
      </c>
      <c r="C186" s="106" t="s">
        <v>88</v>
      </c>
      <c r="D186" s="11"/>
      <c r="E186" s="48">
        <v>0</v>
      </c>
      <c r="F186" s="120"/>
      <c r="G186" s="54"/>
      <c r="H186" s="206"/>
      <c r="I186" s="343"/>
    </row>
    <row r="187" spans="1:9" s="5" customFormat="1">
      <c r="A187" s="34" t="s">
        <v>472</v>
      </c>
      <c r="B187" s="68" t="s">
        <v>187</v>
      </c>
      <c r="C187" s="106" t="s">
        <v>88</v>
      </c>
      <c r="D187" s="11"/>
      <c r="E187" s="48">
        <v>0</v>
      </c>
      <c r="F187" s="120"/>
      <c r="G187" s="54"/>
      <c r="H187" s="206"/>
      <c r="I187" s="343"/>
    </row>
    <row r="188" spans="1:9" s="5" customFormat="1">
      <c r="A188" s="34" t="s">
        <v>473</v>
      </c>
      <c r="B188" s="67" t="s">
        <v>125</v>
      </c>
      <c r="C188" s="106" t="s">
        <v>88</v>
      </c>
      <c r="D188" s="11"/>
      <c r="E188" s="48">
        <v>0</v>
      </c>
      <c r="F188" s="120"/>
      <c r="G188" s="54"/>
      <c r="H188" s="206"/>
      <c r="I188" s="343"/>
    </row>
    <row r="189" spans="1:9" s="5" customFormat="1" ht="24">
      <c r="A189" s="34" t="s">
        <v>474</v>
      </c>
      <c r="B189" s="67" t="s">
        <v>124</v>
      </c>
      <c r="C189" s="106" t="s">
        <v>88</v>
      </c>
      <c r="D189" s="11"/>
      <c r="E189" s="48">
        <v>0</v>
      </c>
      <c r="F189" s="120"/>
      <c r="G189" s="54"/>
      <c r="H189" s="206"/>
      <c r="I189" s="343"/>
    </row>
    <row r="190" spans="1:9" s="5" customFormat="1">
      <c r="A190" s="34" t="s">
        <v>475</v>
      </c>
      <c r="B190" s="67" t="s">
        <v>121</v>
      </c>
      <c r="C190" s="106" t="s">
        <v>88</v>
      </c>
      <c r="D190" s="11"/>
      <c r="E190" s="48">
        <v>0</v>
      </c>
      <c r="F190" s="120"/>
      <c r="G190" s="54"/>
      <c r="H190" s="206"/>
      <c r="I190" s="343"/>
    </row>
    <row r="191" spans="1:9" s="6" customFormat="1">
      <c r="A191" s="34" t="s">
        <v>476</v>
      </c>
      <c r="B191" s="67" t="s">
        <v>122</v>
      </c>
      <c r="C191" s="106" t="s">
        <v>88</v>
      </c>
      <c r="D191" s="11"/>
      <c r="E191" s="48">
        <v>0</v>
      </c>
      <c r="F191" s="120"/>
      <c r="G191" s="54"/>
      <c r="H191" s="206"/>
      <c r="I191" s="343"/>
    </row>
    <row r="192" spans="1:9" s="7" customFormat="1" ht="24">
      <c r="A192" s="34" t="s">
        <v>477</v>
      </c>
      <c r="B192" s="67" t="s">
        <v>123</v>
      </c>
      <c r="C192" s="106" t="s">
        <v>88</v>
      </c>
      <c r="D192" s="11"/>
      <c r="E192" s="48">
        <v>0</v>
      </c>
      <c r="F192" s="120"/>
      <c r="G192" s="54"/>
      <c r="H192" s="206"/>
      <c r="I192" s="343"/>
    </row>
    <row r="193" spans="1:9" s="5" customFormat="1" ht="15">
      <c r="A193" s="79" t="s">
        <v>478</v>
      </c>
      <c r="B193" s="122" t="s">
        <v>204</v>
      </c>
      <c r="C193" s="171"/>
      <c r="D193" s="172"/>
      <c r="E193" s="366"/>
      <c r="F193" s="367"/>
      <c r="G193" s="367"/>
      <c r="H193" s="368"/>
      <c r="I193" s="369"/>
    </row>
    <row r="194" spans="1:9" s="6" customFormat="1" ht="24">
      <c r="A194" s="34" t="s">
        <v>479</v>
      </c>
      <c r="B194" s="105" t="s">
        <v>99</v>
      </c>
      <c r="C194" s="106" t="s">
        <v>91</v>
      </c>
      <c r="D194" s="66"/>
      <c r="E194" s="48">
        <v>0</v>
      </c>
      <c r="F194" s="109"/>
      <c r="G194" s="54"/>
      <c r="H194" s="206"/>
      <c r="I194" s="343"/>
    </row>
    <row r="195" spans="1:9" s="7" customFormat="1" ht="24">
      <c r="A195" s="34" t="s">
        <v>480</v>
      </c>
      <c r="B195" s="105" t="s">
        <v>212</v>
      </c>
      <c r="C195" s="106" t="s">
        <v>88</v>
      </c>
      <c r="D195" s="11"/>
      <c r="E195" s="48">
        <v>0</v>
      </c>
      <c r="F195" s="109"/>
      <c r="G195" s="54"/>
      <c r="H195" s="206"/>
      <c r="I195" s="343"/>
    </row>
    <row r="196" spans="1:9" s="7" customFormat="1" ht="15">
      <c r="A196" s="79" t="s">
        <v>481</v>
      </c>
      <c r="B196" s="122" t="s">
        <v>200</v>
      </c>
      <c r="C196" s="171"/>
      <c r="D196" s="172"/>
      <c r="E196" s="366"/>
      <c r="F196" s="367"/>
      <c r="G196" s="367"/>
      <c r="H196" s="368"/>
      <c r="I196" s="369"/>
    </row>
    <row r="197" spans="1:9" s="7" customFormat="1" ht="24">
      <c r="A197" s="34" t="s">
        <v>482</v>
      </c>
      <c r="B197" s="105" t="s">
        <v>126</v>
      </c>
      <c r="C197" s="106" t="s">
        <v>88</v>
      </c>
      <c r="D197" s="66"/>
      <c r="E197" s="48">
        <v>0</v>
      </c>
      <c r="F197" s="109"/>
      <c r="G197" s="54"/>
      <c r="H197" s="206"/>
      <c r="I197" s="343"/>
    </row>
    <row r="198" spans="1:9" s="7" customFormat="1" ht="24">
      <c r="A198" s="34" t="s">
        <v>483</v>
      </c>
      <c r="B198" s="105" t="s">
        <v>211</v>
      </c>
      <c r="C198" s="106" t="s">
        <v>88</v>
      </c>
      <c r="D198" s="66"/>
      <c r="E198" s="48">
        <v>0</v>
      </c>
      <c r="F198" s="109"/>
      <c r="G198" s="54"/>
      <c r="H198" s="206"/>
      <c r="I198" s="343"/>
    </row>
    <row r="199" spans="1:9" s="7" customFormat="1" ht="15">
      <c r="A199" s="79" t="s">
        <v>484</v>
      </c>
      <c r="B199" s="122" t="s">
        <v>85</v>
      </c>
      <c r="C199" s="171"/>
      <c r="D199" s="172"/>
      <c r="E199" s="366"/>
      <c r="F199" s="367"/>
      <c r="G199" s="367"/>
      <c r="H199" s="368"/>
      <c r="I199" s="369"/>
    </row>
    <row r="200" spans="1:9" s="6" customFormat="1" ht="24">
      <c r="A200" s="34" t="s">
        <v>485</v>
      </c>
      <c r="B200" s="105" t="s">
        <v>210</v>
      </c>
      <c r="C200" s="106" t="s">
        <v>88</v>
      </c>
      <c r="D200" s="66"/>
      <c r="E200" s="48">
        <v>0</v>
      </c>
      <c r="F200" s="109"/>
      <c r="G200" s="54"/>
      <c r="H200" s="206"/>
      <c r="I200" s="343"/>
    </row>
    <row r="201" spans="1:9" s="6" customFormat="1" ht="24">
      <c r="A201" s="151" t="s">
        <v>486</v>
      </c>
      <c r="B201" s="400" t="s">
        <v>132</v>
      </c>
      <c r="C201" s="350"/>
      <c r="D201" s="350"/>
      <c r="E201" s="350"/>
      <c r="F201" s="358"/>
      <c r="G201" s="358"/>
      <c r="H201" s="358"/>
      <c r="I201" s="359"/>
    </row>
    <row r="202" spans="1:9" s="5" customFormat="1" ht="15">
      <c r="A202" s="79" t="s">
        <v>487</v>
      </c>
      <c r="B202" s="122" t="s">
        <v>208</v>
      </c>
      <c r="C202" s="171"/>
      <c r="D202" s="172"/>
      <c r="E202" s="366"/>
      <c r="F202" s="367"/>
      <c r="G202" s="367"/>
      <c r="H202" s="368"/>
      <c r="I202" s="369"/>
    </row>
    <row r="203" spans="1:9" s="5" customFormat="1" ht="24">
      <c r="A203" s="34" t="s">
        <v>488</v>
      </c>
      <c r="B203" s="28" t="s">
        <v>86</v>
      </c>
      <c r="C203" s="11" t="s">
        <v>91</v>
      </c>
      <c r="D203" s="11"/>
      <c r="E203" s="48">
        <v>0</v>
      </c>
      <c r="F203" s="109"/>
      <c r="G203" s="54"/>
      <c r="H203" s="206"/>
      <c r="I203" s="343"/>
    </row>
    <row r="204" spans="1:9" s="5" customFormat="1" ht="24">
      <c r="A204" s="34" t="s">
        <v>489</v>
      </c>
      <c r="B204" s="28" t="s">
        <v>209</v>
      </c>
      <c r="C204" s="11" t="s">
        <v>91</v>
      </c>
      <c r="D204" s="11"/>
      <c r="E204" s="48">
        <v>0</v>
      </c>
      <c r="F204" s="109"/>
      <c r="G204" s="54"/>
      <c r="H204" s="206"/>
      <c r="I204" s="343"/>
    </row>
    <row r="205" spans="1:9" s="5" customFormat="1" ht="15">
      <c r="A205" s="413" t="s">
        <v>490</v>
      </c>
      <c r="B205" s="168" t="s">
        <v>56</v>
      </c>
      <c r="C205" s="171"/>
      <c r="D205" s="172"/>
      <c r="E205" s="366"/>
      <c r="F205" s="367"/>
      <c r="G205" s="367"/>
      <c r="H205" s="368"/>
      <c r="I205" s="369"/>
    </row>
    <row r="206" spans="1:9" s="5" customFormat="1" ht="24">
      <c r="A206" s="34" t="s">
        <v>491</v>
      </c>
      <c r="B206" s="105" t="s">
        <v>96</v>
      </c>
      <c r="C206" s="106" t="s">
        <v>91</v>
      </c>
      <c r="D206" s="11"/>
      <c r="E206" s="48">
        <v>0</v>
      </c>
      <c r="F206" s="109"/>
      <c r="G206" s="54"/>
      <c r="H206" s="206"/>
      <c r="I206" s="343"/>
    </row>
    <row r="207" spans="1:9" s="6" customFormat="1" ht="24">
      <c r="A207" s="34" t="s">
        <v>492</v>
      </c>
      <c r="B207" s="105" t="s">
        <v>97</v>
      </c>
      <c r="C207" s="106" t="s">
        <v>91</v>
      </c>
      <c r="D207" s="11"/>
      <c r="E207" s="48">
        <v>0</v>
      </c>
      <c r="F207" s="109"/>
      <c r="G207" s="54"/>
      <c r="H207" s="206"/>
      <c r="I207" s="343"/>
    </row>
    <row r="208" spans="1:9" s="5" customFormat="1" ht="24">
      <c r="A208" s="34" t="s">
        <v>493</v>
      </c>
      <c r="B208" s="110" t="s">
        <v>207</v>
      </c>
      <c r="C208" s="216" t="s">
        <v>91</v>
      </c>
      <c r="D208" s="66"/>
      <c r="E208" s="48">
        <v>0</v>
      </c>
      <c r="F208" s="109"/>
      <c r="G208" s="54"/>
      <c r="H208" s="206"/>
      <c r="I208" s="343"/>
    </row>
    <row r="209" spans="1:9" s="6" customFormat="1" ht="15">
      <c r="A209" s="79" t="s">
        <v>494</v>
      </c>
      <c r="B209" s="122" t="s">
        <v>57</v>
      </c>
      <c r="C209" s="171"/>
      <c r="D209" s="172"/>
      <c r="E209" s="366"/>
      <c r="F209" s="367"/>
      <c r="G209" s="367"/>
      <c r="H209" s="368"/>
      <c r="I209" s="369"/>
    </row>
    <row r="210" spans="1:9" s="5" customFormat="1" ht="24">
      <c r="A210" s="34" t="s">
        <v>495</v>
      </c>
      <c r="B210" s="105" t="s">
        <v>98</v>
      </c>
      <c r="C210" s="106" t="s">
        <v>91</v>
      </c>
      <c r="D210" s="11"/>
      <c r="E210" s="48">
        <v>0</v>
      </c>
      <c r="F210" s="109"/>
      <c r="G210" s="54"/>
      <c r="H210" s="206"/>
      <c r="I210" s="343"/>
    </row>
    <row r="211" spans="1:9" s="6" customFormat="1" ht="15">
      <c r="A211" s="79" t="s">
        <v>496</v>
      </c>
      <c r="B211" s="122" t="s">
        <v>58</v>
      </c>
      <c r="C211" s="171"/>
      <c r="D211" s="172"/>
      <c r="E211" s="366"/>
      <c r="F211" s="367"/>
      <c r="G211" s="367"/>
      <c r="H211" s="368"/>
      <c r="I211" s="369"/>
    </row>
    <row r="212" spans="1:9" s="5" customFormat="1" ht="24">
      <c r="A212" s="34" t="s">
        <v>497</v>
      </c>
      <c r="B212" s="28" t="s">
        <v>206</v>
      </c>
      <c r="C212" s="11" t="s">
        <v>91</v>
      </c>
      <c r="D212" s="11"/>
      <c r="E212" s="48">
        <v>0</v>
      </c>
      <c r="F212" s="109"/>
      <c r="G212" s="54"/>
      <c r="H212" s="206"/>
      <c r="I212" s="343"/>
    </row>
    <row r="213" spans="1:9" s="5" customFormat="1" ht="15">
      <c r="A213" s="79" t="s">
        <v>498</v>
      </c>
      <c r="B213" s="122" t="s">
        <v>205</v>
      </c>
      <c r="C213" s="171"/>
      <c r="D213" s="172"/>
      <c r="E213" s="366"/>
      <c r="F213" s="367"/>
      <c r="G213" s="367"/>
      <c r="H213" s="368"/>
      <c r="I213" s="369"/>
    </row>
    <row r="214" spans="1:9" s="6" customFormat="1" ht="96">
      <c r="A214" s="34" t="s">
        <v>499</v>
      </c>
      <c r="B214" s="105" t="s">
        <v>114</v>
      </c>
      <c r="C214" s="106" t="s">
        <v>88</v>
      </c>
      <c r="D214" s="11"/>
      <c r="E214" s="48">
        <v>0</v>
      </c>
      <c r="F214" s="120"/>
      <c r="G214" s="54"/>
      <c r="H214" s="206"/>
      <c r="I214" s="343"/>
    </row>
    <row r="215" spans="1:9" s="7" customFormat="1" ht="96">
      <c r="A215" s="34" t="s">
        <v>500</v>
      </c>
      <c r="B215" s="105" t="s">
        <v>113</v>
      </c>
      <c r="C215" s="106" t="s">
        <v>88</v>
      </c>
      <c r="D215" s="11"/>
      <c r="E215" s="48">
        <v>0</v>
      </c>
      <c r="F215" s="120"/>
      <c r="G215" s="54"/>
      <c r="H215" s="206"/>
      <c r="I215" s="343"/>
    </row>
    <row r="216" spans="1:9" s="7" customFormat="1" ht="24">
      <c r="A216" s="34" t="s">
        <v>501</v>
      </c>
      <c r="B216" s="105" t="s">
        <v>89</v>
      </c>
      <c r="C216" s="106" t="s">
        <v>88</v>
      </c>
      <c r="D216" s="11"/>
      <c r="E216" s="48">
        <v>0</v>
      </c>
      <c r="F216" s="120"/>
      <c r="G216" s="54"/>
      <c r="H216" s="206"/>
      <c r="I216" s="343"/>
    </row>
    <row r="217" spans="1:9" s="7" customFormat="1" ht="45">
      <c r="A217" s="34" t="s">
        <v>502</v>
      </c>
      <c r="B217" s="68" t="s">
        <v>120</v>
      </c>
      <c r="C217" s="106" t="s">
        <v>88</v>
      </c>
      <c r="D217" s="11"/>
      <c r="E217" s="48">
        <v>0</v>
      </c>
      <c r="F217" s="120"/>
      <c r="G217" s="54"/>
      <c r="H217" s="206"/>
      <c r="I217" s="343"/>
    </row>
    <row r="218" spans="1:9" s="5" customFormat="1" ht="15">
      <c r="A218" s="79" t="s">
        <v>503</v>
      </c>
      <c r="B218" s="122" t="s">
        <v>204</v>
      </c>
      <c r="C218" s="171"/>
      <c r="D218" s="172"/>
      <c r="E218" s="366"/>
      <c r="F218" s="367"/>
      <c r="G218" s="367"/>
      <c r="H218" s="368"/>
      <c r="I218" s="369"/>
    </row>
    <row r="219" spans="1:9" s="6" customFormat="1" ht="24">
      <c r="A219" s="34" t="s">
        <v>504</v>
      </c>
      <c r="B219" s="105" t="s">
        <v>99</v>
      </c>
      <c r="C219" s="106" t="s">
        <v>91</v>
      </c>
      <c r="D219" s="66"/>
      <c r="E219" s="48">
        <v>0</v>
      </c>
      <c r="F219" s="109"/>
      <c r="G219" s="54"/>
      <c r="H219" s="206"/>
      <c r="I219" s="343"/>
    </row>
    <row r="220" spans="1:9" s="7" customFormat="1" ht="15">
      <c r="A220" s="79" t="s">
        <v>505</v>
      </c>
      <c r="B220" s="122" t="s">
        <v>201</v>
      </c>
      <c r="C220" s="171"/>
      <c r="D220" s="172"/>
      <c r="E220" s="366"/>
      <c r="F220" s="367"/>
      <c r="G220" s="367"/>
      <c r="H220" s="368"/>
      <c r="I220" s="369"/>
    </row>
    <row r="221" spans="1:9" s="7" customFormat="1" ht="24">
      <c r="A221" s="34" t="s">
        <v>506</v>
      </c>
      <c r="B221" s="105" t="s">
        <v>202</v>
      </c>
      <c r="C221" s="106" t="s">
        <v>88</v>
      </c>
      <c r="D221" s="66"/>
      <c r="E221" s="48">
        <v>0</v>
      </c>
      <c r="F221" s="109"/>
      <c r="G221" s="54"/>
      <c r="H221" s="206"/>
      <c r="I221" s="343"/>
    </row>
    <row r="222" spans="1:9" s="7" customFormat="1" ht="24">
      <c r="A222" s="34" t="s">
        <v>507</v>
      </c>
      <c r="B222" s="105" t="s">
        <v>203</v>
      </c>
      <c r="C222" s="106" t="s">
        <v>88</v>
      </c>
      <c r="D222" s="66"/>
      <c r="E222" s="48">
        <v>0</v>
      </c>
      <c r="F222" s="109"/>
      <c r="G222" s="54"/>
      <c r="H222" s="206"/>
      <c r="I222" s="343"/>
    </row>
    <row r="223" spans="1:9" s="7" customFormat="1" ht="15">
      <c r="A223" s="79" t="s">
        <v>508</v>
      </c>
      <c r="B223" s="122" t="s">
        <v>200</v>
      </c>
      <c r="C223" s="171"/>
      <c r="D223" s="172"/>
      <c r="E223" s="366"/>
      <c r="F223" s="367"/>
      <c r="G223" s="367"/>
      <c r="H223" s="368"/>
      <c r="I223" s="369"/>
    </row>
    <row r="224" spans="1:9" s="7" customFormat="1" ht="24">
      <c r="A224" s="34" t="s">
        <v>509</v>
      </c>
      <c r="B224" s="105" t="s">
        <v>126</v>
      </c>
      <c r="C224" s="106" t="s">
        <v>88</v>
      </c>
      <c r="D224" s="66"/>
      <c r="E224" s="48">
        <v>0</v>
      </c>
      <c r="F224" s="109"/>
      <c r="G224" s="54"/>
      <c r="H224" s="206"/>
      <c r="I224" s="343"/>
    </row>
    <row r="225" spans="1:9" s="7" customFormat="1" ht="15">
      <c r="A225" s="79" t="s">
        <v>510</v>
      </c>
      <c r="B225" s="122" t="s">
        <v>85</v>
      </c>
      <c r="C225" s="171"/>
      <c r="D225" s="172"/>
      <c r="E225" s="366"/>
      <c r="F225" s="367"/>
      <c r="G225" s="367"/>
      <c r="H225" s="368"/>
      <c r="I225" s="369"/>
    </row>
    <row r="226" spans="1:9" s="6" customFormat="1" ht="24">
      <c r="A226" s="34" t="s">
        <v>511</v>
      </c>
      <c r="B226" s="105" t="s">
        <v>199</v>
      </c>
      <c r="C226" s="106" t="s">
        <v>88</v>
      </c>
      <c r="D226" s="66"/>
      <c r="E226" s="48">
        <v>0</v>
      </c>
      <c r="F226" s="109"/>
      <c r="G226" s="54"/>
      <c r="H226" s="206"/>
      <c r="I226" s="343"/>
    </row>
    <row r="227" spans="1:9" s="5" customFormat="1" ht="24">
      <c r="A227" s="79" t="s">
        <v>512</v>
      </c>
      <c r="B227" s="168" t="s">
        <v>195</v>
      </c>
      <c r="C227" s="227"/>
      <c r="D227" s="227"/>
      <c r="E227" s="227"/>
      <c r="F227" s="417"/>
      <c r="G227" s="417"/>
      <c r="H227" s="417"/>
      <c r="I227" s="418"/>
    </row>
    <row r="228" spans="1:9" s="5" customFormat="1" ht="24">
      <c r="A228" s="223" t="s">
        <v>513</v>
      </c>
      <c r="B228" s="224" t="s">
        <v>153</v>
      </c>
      <c r="C228" s="216" t="s">
        <v>91</v>
      </c>
      <c r="D228" s="214" t="s">
        <v>6</v>
      </c>
      <c r="E228" s="353">
        <v>30</v>
      </c>
      <c r="F228" s="109"/>
      <c r="G228" s="54"/>
      <c r="H228" s="373"/>
      <c r="I228" s="343"/>
    </row>
    <row r="229" spans="1:9" s="225" customFormat="1" ht="24">
      <c r="A229" s="223" t="s">
        <v>514</v>
      </c>
      <c r="B229" s="215" t="s">
        <v>154</v>
      </c>
      <c r="C229" s="216" t="s">
        <v>91</v>
      </c>
      <c r="D229" s="214" t="s">
        <v>6</v>
      </c>
      <c r="E229" s="353">
        <v>10</v>
      </c>
      <c r="F229" s="109"/>
      <c r="G229" s="54"/>
      <c r="H229" s="373"/>
      <c r="I229" s="343"/>
    </row>
    <row r="230" spans="1:9" s="5" customFormat="1" ht="24">
      <c r="A230" s="223" t="s">
        <v>515</v>
      </c>
      <c r="B230" s="224" t="s">
        <v>93</v>
      </c>
      <c r="C230" s="216" t="s">
        <v>91</v>
      </c>
      <c r="D230" s="66" t="s">
        <v>92</v>
      </c>
      <c r="E230" s="353">
        <v>4</v>
      </c>
      <c r="F230" s="109"/>
      <c r="G230" s="54"/>
      <c r="H230" s="373"/>
      <c r="I230" s="343"/>
    </row>
    <row r="231" spans="1:9" s="5" customFormat="1" ht="24">
      <c r="A231" s="223" t="s">
        <v>516</v>
      </c>
      <c r="B231" s="224" t="s">
        <v>94</v>
      </c>
      <c r="C231" s="216" t="s">
        <v>91</v>
      </c>
      <c r="D231" s="66" t="s">
        <v>92</v>
      </c>
      <c r="E231" s="48">
        <v>0</v>
      </c>
      <c r="F231" s="109"/>
      <c r="G231" s="54"/>
      <c r="H231" s="206"/>
      <c r="I231" s="343"/>
    </row>
    <row r="232" spans="1:9" s="5" customFormat="1" ht="24">
      <c r="A232" s="223" t="s">
        <v>517</v>
      </c>
      <c r="B232" s="224" t="s">
        <v>196</v>
      </c>
      <c r="C232" s="216" t="s">
        <v>91</v>
      </c>
      <c r="D232" s="214" t="s">
        <v>6</v>
      </c>
      <c r="E232" s="48">
        <v>120</v>
      </c>
      <c r="F232" s="109"/>
      <c r="G232" s="54"/>
      <c r="H232" s="373"/>
      <c r="I232" s="343"/>
    </row>
    <row r="233" spans="1:9" s="5" customFormat="1" ht="24">
      <c r="A233" s="223" t="s">
        <v>518</v>
      </c>
      <c r="B233" s="224" t="s">
        <v>48</v>
      </c>
      <c r="C233" s="216" t="s">
        <v>91</v>
      </c>
      <c r="D233" s="66" t="s">
        <v>92</v>
      </c>
      <c r="E233" s="48">
        <v>0</v>
      </c>
      <c r="F233" s="109"/>
      <c r="G233" s="54"/>
      <c r="H233" s="373"/>
      <c r="I233" s="343"/>
    </row>
    <row r="234" spans="1:9" s="5" customFormat="1" ht="24">
      <c r="A234" s="223" t="s">
        <v>519</v>
      </c>
      <c r="B234" s="224" t="s">
        <v>51</v>
      </c>
      <c r="C234" s="216" t="s">
        <v>91</v>
      </c>
      <c r="D234" s="66" t="s">
        <v>92</v>
      </c>
      <c r="E234" s="48">
        <v>0</v>
      </c>
      <c r="F234" s="109"/>
      <c r="G234" s="54"/>
      <c r="H234" s="373"/>
      <c r="I234" s="343"/>
    </row>
    <row r="235" spans="1:9" s="5" customFormat="1" ht="24">
      <c r="A235" s="223" t="s">
        <v>520</v>
      </c>
      <c r="B235" s="224" t="s">
        <v>155</v>
      </c>
      <c r="C235" s="216" t="s">
        <v>91</v>
      </c>
      <c r="D235" s="66" t="s">
        <v>92</v>
      </c>
      <c r="E235" s="48">
        <v>0</v>
      </c>
      <c r="F235" s="109"/>
      <c r="G235" s="54"/>
      <c r="H235" s="206"/>
      <c r="I235" s="343"/>
    </row>
    <row r="236" spans="1:9" s="5" customFormat="1" ht="24">
      <c r="A236" s="223" t="s">
        <v>521</v>
      </c>
      <c r="B236" s="224" t="s">
        <v>197</v>
      </c>
      <c r="C236" s="216" t="s">
        <v>91</v>
      </c>
      <c r="D236" s="66" t="s">
        <v>92</v>
      </c>
      <c r="E236" s="48">
        <v>0</v>
      </c>
      <c r="F236" s="109"/>
      <c r="G236" s="54"/>
      <c r="H236" s="206"/>
      <c r="I236" s="343"/>
    </row>
    <row r="237" spans="1:9" s="5" customFormat="1" ht="24">
      <c r="A237" s="223" t="s">
        <v>522</v>
      </c>
      <c r="B237" s="224" t="s">
        <v>140</v>
      </c>
      <c r="C237" s="216" t="s">
        <v>91</v>
      </c>
      <c r="D237" s="66" t="s">
        <v>92</v>
      </c>
      <c r="E237" s="48">
        <v>0</v>
      </c>
      <c r="F237" s="109"/>
      <c r="G237" s="54"/>
      <c r="H237" s="206"/>
      <c r="I237" s="343"/>
    </row>
    <row r="238" spans="1:9" s="5" customFormat="1" ht="24">
      <c r="A238" s="223" t="s">
        <v>523</v>
      </c>
      <c r="B238" s="224" t="s">
        <v>198</v>
      </c>
      <c r="C238" s="216" t="s">
        <v>91</v>
      </c>
      <c r="D238" s="66" t="s">
        <v>92</v>
      </c>
      <c r="E238" s="48">
        <v>0</v>
      </c>
      <c r="F238" s="109"/>
      <c r="G238" s="54"/>
      <c r="H238" s="373"/>
      <c r="I238" s="343"/>
    </row>
    <row r="239" spans="1:9" s="5" customFormat="1" ht="24">
      <c r="A239" s="223" t="s">
        <v>524</v>
      </c>
      <c r="B239" s="224" t="s">
        <v>156</v>
      </c>
      <c r="C239" s="216" t="s">
        <v>91</v>
      </c>
      <c r="D239" s="66" t="s">
        <v>92</v>
      </c>
      <c r="E239" s="48">
        <v>0</v>
      </c>
      <c r="F239" s="109"/>
      <c r="G239" s="54"/>
      <c r="H239" s="373"/>
      <c r="I239" s="343"/>
    </row>
    <row r="240" spans="1:9" s="5" customFormat="1" ht="24">
      <c r="A240" s="79" t="s">
        <v>525</v>
      </c>
      <c r="B240" s="168" t="s">
        <v>52</v>
      </c>
      <c r="C240" s="227"/>
      <c r="D240" s="227"/>
      <c r="E240" s="227"/>
      <c r="F240" s="417"/>
      <c r="G240" s="417"/>
      <c r="H240" s="417"/>
      <c r="I240" s="418"/>
    </row>
    <row r="241" spans="1:9" s="5" customFormat="1" ht="24">
      <c r="A241" s="27" t="s">
        <v>526</v>
      </c>
      <c r="B241" s="110" t="s">
        <v>192</v>
      </c>
      <c r="C241" s="216" t="s">
        <v>91</v>
      </c>
      <c r="D241" s="66"/>
      <c r="E241" s="48">
        <v>0</v>
      </c>
      <c r="F241" s="109"/>
      <c r="G241" s="54"/>
      <c r="H241" s="206"/>
      <c r="I241" s="343"/>
    </row>
    <row r="242" spans="1:9" s="6" customFormat="1" ht="24">
      <c r="A242" s="27" t="s">
        <v>527</v>
      </c>
      <c r="B242" s="110" t="s">
        <v>193</v>
      </c>
      <c r="C242" s="216" t="s">
        <v>91</v>
      </c>
      <c r="D242" s="216"/>
      <c r="E242" s="48">
        <v>0</v>
      </c>
      <c r="F242" s="109"/>
      <c r="G242" s="54"/>
      <c r="H242" s="206"/>
      <c r="I242" s="343"/>
    </row>
    <row r="243" spans="1:9" s="5" customFormat="1" ht="24">
      <c r="A243" s="27" t="s">
        <v>528</v>
      </c>
      <c r="B243" s="110" t="s">
        <v>194</v>
      </c>
      <c r="C243" s="216" t="s">
        <v>91</v>
      </c>
      <c r="D243" s="216"/>
      <c r="E243" s="48">
        <v>0</v>
      </c>
      <c r="F243" s="109"/>
      <c r="G243" s="54"/>
      <c r="H243" s="206"/>
      <c r="I243" s="343"/>
    </row>
    <row r="244" spans="1:9" s="5" customFormat="1" ht="24">
      <c r="A244" s="79" t="s">
        <v>529</v>
      </c>
      <c r="B244" s="168" t="s">
        <v>53</v>
      </c>
      <c r="C244" s="227"/>
      <c r="D244" s="227"/>
      <c r="E244" s="227"/>
      <c r="F244" s="417"/>
      <c r="G244" s="417"/>
      <c r="H244" s="417"/>
      <c r="I244" s="418"/>
    </row>
    <row r="245" spans="1:9" s="5" customFormat="1" ht="24">
      <c r="A245" s="27" t="s">
        <v>530</v>
      </c>
      <c r="B245" s="110" t="s">
        <v>189</v>
      </c>
      <c r="C245" s="216" t="s">
        <v>91</v>
      </c>
      <c r="D245" s="66" t="s">
        <v>92</v>
      </c>
      <c r="E245" s="101">
        <v>2</v>
      </c>
      <c r="F245" s="109"/>
      <c r="G245" s="54"/>
      <c r="H245" s="206"/>
      <c r="I245" s="343"/>
    </row>
    <row r="246" spans="1:9" s="6" customFormat="1" ht="24">
      <c r="A246" s="27" t="s">
        <v>531</v>
      </c>
      <c r="B246" s="110" t="s">
        <v>190</v>
      </c>
      <c r="C246" s="216" t="s">
        <v>91</v>
      </c>
      <c r="D246" s="66"/>
      <c r="E246" s="48">
        <v>0</v>
      </c>
      <c r="F246" s="109"/>
      <c r="G246" s="54"/>
      <c r="H246" s="206"/>
      <c r="I246" s="343"/>
    </row>
    <row r="247" spans="1:9" s="5" customFormat="1" ht="24">
      <c r="A247" s="27" t="s">
        <v>532</v>
      </c>
      <c r="B247" s="110" t="s">
        <v>191</v>
      </c>
      <c r="C247" s="216" t="s">
        <v>91</v>
      </c>
      <c r="D247" s="216" t="s">
        <v>4</v>
      </c>
      <c r="E247" s="48">
        <v>1</v>
      </c>
      <c r="F247" s="109"/>
      <c r="G247" s="54"/>
      <c r="H247" s="206"/>
      <c r="I247" s="343"/>
    </row>
    <row r="248" spans="1:9" s="5" customFormat="1" ht="24">
      <c r="A248" s="79" t="s">
        <v>533</v>
      </c>
      <c r="B248" s="168" t="s">
        <v>54</v>
      </c>
      <c r="C248" s="227"/>
      <c r="D248" s="227"/>
      <c r="E248" s="227"/>
      <c r="F248" s="417"/>
      <c r="G248" s="417"/>
      <c r="H248" s="417"/>
      <c r="I248" s="418"/>
    </row>
    <row r="249" spans="1:9" s="7" customFormat="1" ht="24">
      <c r="A249" s="40" t="s">
        <v>534</v>
      </c>
      <c r="B249" s="92" t="s">
        <v>127</v>
      </c>
      <c r="C249" s="216" t="s">
        <v>91</v>
      </c>
      <c r="D249" s="66"/>
      <c r="E249" s="48">
        <v>0</v>
      </c>
      <c r="F249" s="109"/>
      <c r="G249" s="54"/>
      <c r="H249" s="206"/>
      <c r="I249" s="343"/>
    </row>
    <row r="250" spans="1:9" s="7" customFormat="1" ht="24">
      <c r="A250" s="40" t="s">
        <v>535</v>
      </c>
      <c r="B250" s="69" t="s">
        <v>128</v>
      </c>
      <c r="C250" s="216" t="s">
        <v>91</v>
      </c>
      <c r="D250" s="66"/>
      <c r="E250" s="48">
        <v>0</v>
      </c>
      <c r="F250" s="109"/>
      <c r="G250" s="54"/>
      <c r="H250" s="206"/>
      <c r="I250" s="343"/>
    </row>
    <row r="251" spans="1:9" s="7" customFormat="1" ht="24">
      <c r="A251" s="138" t="s">
        <v>536</v>
      </c>
      <c r="B251" s="100" t="s">
        <v>44</v>
      </c>
      <c r="C251" s="338"/>
      <c r="D251" s="354"/>
      <c r="E251" s="355"/>
      <c r="F251" s="356"/>
      <c r="G251" s="356"/>
      <c r="H251" s="341"/>
      <c r="I251" s="342"/>
    </row>
    <row r="252" spans="1:9" s="7" customFormat="1" ht="24">
      <c r="A252" s="34" t="s">
        <v>537</v>
      </c>
      <c r="B252" s="28" t="s">
        <v>76</v>
      </c>
      <c r="C252" s="11" t="s">
        <v>91</v>
      </c>
      <c r="D252" s="216"/>
      <c r="E252" s="48">
        <v>0</v>
      </c>
      <c r="F252" s="109"/>
      <c r="G252" s="54"/>
      <c r="H252" s="206"/>
      <c r="I252" s="343"/>
    </row>
    <row r="253" spans="1:9" s="7" customFormat="1" ht="24">
      <c r="A253" s="34" t="s">
        <v>538</v>
      </c>
      <c r="B253" s="28" t="s">
        <v>185</v>
      </c>
      <c r="C253" s="11" t="s">
        <v>91</v>
      </c>
      <c r="D253" s="216" t="s">
        <v>6</v>
      </c>
      <c r="E253" s="101">
        <f>11.6+7.2+7.2+3.6+1.9+39.6+35.9+1.9</f>
        <v>108.9</v>
      </c>
      <c r="F253" s="109"/>
      <c r="G253" s="54"/>
      <c r="H253" s="206"/>
      <c r="I253" s="343"/>
    </row>
    <row r="254" spans="1:9" s="7" customFormat="1" ht="24">
      <c r="A254" s="34" t="s">
        <v>539</v>
      </c>
      <c r="B254" s="28" t="s">
        <v>186</v>
      </c>
      <c r="C254" s="11" t="s">
        <v>91</v>
      </c>
      <c r="D254" s="216" t="s">
        <v>6</v>
      </c>
      <c r="E254" s="48">
        <f>175+10+10</f>
        <v>195</v>
      </c>
      <c r="F254" s="109"/>
      <c r="G254" s="54"/>
      <c r="H254" s="206"/>
      <c r="I254" s="343"/>
    </row>
    <row r="255" spans="1:9" s="5" customFormat="1" ht="24">
      <c r="A255" s="34" t="s">
        <v>540</v>
      </c>
      <c r="B255" s="28" t="s">
        <v>129</v>
      </c>
      <c r="C255" s="11" t="s">
        <v>91</v>
      </c>
      <c r="D255" s="216"/>
      <c r="E255" s="48">
        <v>0</v>
      </c>
      <c r="F255" s="109"/>
      <c r="G255" s="54"/>
      <c r="H255" s="206"/>
      <c r="I255" s="343"/>
    </row>
    <row r="256" spans="1:9" s="5" customFormat="1" ht="24">
      <c r="A256" s="96" t="s">
        <v>541</v>
      </c>
      <c r="B256" s="100" t="s">
        <v>59</v>
      </c>
      <c r="C256" s="338"/>
      <c r="D256" s="354"/>
      <c r="E256" s="355"/>
      <c r="F256" s="356"/>
      <c r="G256" s="356"/>
      <c r="H256" s="341"/>
      <c r="I256" s="342"/>
    </row>
    <row r="257" spans="1:9" s="5" customFormat="1" ht="24">
      <c r="A257" s="27" t="s">
        <v>542</v>
      </c>
      <c r="B257" s="108" t="s">
        <v>179</v>
      </c>
      <c r="C257" s="66" t="s">
        <v>91</v>
      </c>
      <c r="D257" s="66"/>
      <c r="E257" s="48">
        <v>0</v>
      </c>
      <c r="F257" s="109"/>
      <c r="G257" s="54"/>
      <c r="H257" s="206"/>
      <c r="I257" s="343"/>
    </row>
    <row r="258" spans="1:9" s="5" customFormat="1" ht="24">
      <c r="A258" s="27" t="s">
        <v>543</v>
      </c>
      <c r="B258" s="108" t="s">
        <v>180</v>
      </c>
      <c r="C258" s="66" t="s">
        <v>91</v>
      </c>
      <c r="D258" s="66"/>
      <c r="E258" s="48">
        <v>0</v>
      </c>
      <c r="F258" s="109"/>
      <c r="G258" s="54"/>
      <c r="H258" s="206"/>
      <c r="I258" s="343"/>
    </row>
    <row r="259" spans="1:9" s="5" customFormat="1" ht="24">
      <c r="A259" s="27" t="s">
        <v>544</v>
      </c>
      <c r="B259" s="108" t="s">
        <v>181</v>
      </c>
      <c r="C259" s="66" t="s">
        <v>91</v>
      </c>
      <c r="D259" s="66"/>
      <c r="E259" s="48">
        <v>0</v>
      </c>
      <c r="F259" s="109"/>
      <c r="G259" s="54"/>
      <c r="H259" s="206"/>
      <c r="I259" s="343"/>
    </row>
    <row r="260" spans="1:9" s="5" customFormat="1" ht="24">
      <c r="A260" s="27" t="s">
        <v>545</v>
      </c>
      <c r="B260" s="112" t="s">
        <v>182</v>
      </c>
      <c r="C260" s="66" t="s">
        <v>91</v>
      </c>
      <c r="D260" s="66" t="s">
        <v>5</v>
      </c>
      <c r="E260" s="48">
        <f>((10.2+4.7+12.65+3.05+7.6+3.14+7.6+3.14+1.5)*2*0.3)+(61*0.9*0.3)</f>
        <v>48.617999999999995</v>
      </c>
      <c r="F260" s="109"/>
      <c r="G260" s="54"/>
      <c r="H260" s="206"/>
      <c r="I260" s="343"/>
    </row>
    <row r="261" spans="1:9" s="5" customFormat="1" ht="24">
      <c r="A261" s="27" t="s">
        <v>546</v>
      </c>
      <c r="B261" s="108" t="s">
        <v>183</v>
      </c>
      <c r="C261" s="66" t="s">
        <v>91</v>
      </c>
      <c r="D261" s="66"/>
      <c r="E261" s="48">
        <v>0</v>
      </c>
      <c r="F261" s="109"/>
      <c r="G261" s="54"/>
      <c r="H261" s="206"/>
      <c r="I261" s="343"/>
    </row>
    <row r="262" spans="1:9" ht="24">
      <c r="A262" s="27" t="s">
        <v>547</v>
      </c>
      <c r="B262" s="112" t="s">
        <v>184</v>
      </c>
      <c r="C262" s="66" t="s">
        <v>91</v>
      </c>
      <c r="D262" s="66" t="s">
        <v>5</v>
      </c>
      <c r="E262" s="48">
        <f>175*0.35*2</f>
        <v>122.49999999999999</v>
      </c>
      <c r="F262" s="109"/>
      <c r="G262" s="54"/>
      <c r="H262" s="206"/>
      <c r="I262" s="343"/>
    </row>
    <row r="263" spans="1:9" ht="24">
      <c r="A263" s="96" t="s">
        <v>548</v>
      </c>
      <c r="B263" s="100" t="s">
        <v>188</v>
      </c>
      <c r="C263" s="338"/>
      <c r="D263" s="354"/>
      <c r="E263" s="355"/>
      <c r="F263" s="356"/>
      <c r="G263" s="356"/>
      <c r="H263" s="341"/>
      <c r="I263" s="342"/>
    </row>
    <row r="264" spans="1:9" ht="24">
      <c r="A264" s="38" t="s">
        <v>549</v>
      </c>
      <c r="B264" s="105" t="s">
        <v>14</v>
      </c>
      <c r="C264" s="106" t="s">
        <v>91</v>
      </c>
      <c r="D264" s="66" t="s">
        <v>92</v>
      </c>
      <c r="E264" s="101">
        <v>0</v>
      </c>
      <c r="F264" s="54"/>
      <c r="G264" s="54"/>
      <c r="H264" s="206"/>
      <c r="I264" s="343"/>
    </row>
    <row r="265" spans="1:9" ht="24">
      <c r="A265" s="38" t="s">
        <v>550</v>
      </c>
      <c r="B265" s="110" t="s">
        <v>100</v>
      </c>
      <c r="C265" s="106" t="s">
        <v>91</v>
      </c>
      <c r="D265" s="66" t="s">
        <v>92</v>
      </c>
      <c r="E265" s="101">
        <v>0</v>
      </c>
      <c r="F265" s="54"/>
      <c r="G265" s="37"/>
      <c r="H265" s="207"/>
      <c r="I265" s="363"/>
    </row>
    <row r="266" spans="1:9" ht="24">
      <c r="A266" s="38" t="s">
        <v>551</v>
      </c>
      <c r="B266" s="110" t="s">
        <v>15</v>
      </c>
      <c r="C266" s="216" t="s">
        <v>91</v>
      </c>
      <c r="D266" s="66" t="s">
        <v>92</v>
      </c>
      <c r="E266" s="101">
        <v>0</v>
      </c>
      <c r="F266" s="54"/>
      <c r="G266" s="54"/>
      <c r="H266" s="207"/>
      <c r="I266" s="363"/>
    </row>
    <row r="267" spans="1:9" ht="24">
      <c r="A267" s="38" t="s">
        <v>552</v>
      </c>
      <c r="B267" s="110" t="s">
        <v>16</v>
      </c>
      <c r="C267" s="216" t="s">
        <v>91</v>
      </c>
      <c r="D267" s="66" t="s">
        <v>92</v>
      </c>
      <c r="E267" s="101">
        <v>0</v>
      </c>
      <c r="F267" s="54"/>
      <c r="G267" s="54"/>
      <c r="H267" s="207"/>
      <c r="I267" s="363"/>
    </row>
    <row r="268" spans="1:9" ht="24">
      <c r="A268" s="38" t="s">
        <v>553</v>
      </c>
      <c r="B268" s="110" t="s">
        <v>17</v>
      </c>
      <c r="C268" s="216" t="s">
        <v>91</v>
      </c>
      <c r="D268" s="66" t="s">
        <v>92</v>
      </c>
      <c r="E268" s="101">
        <v>0</v>
      </c>
      <c r="F268" s="54"/>
      <c r="G268" s="54"/>
      <c r="H268" s="206"/>
      <c r="I268" s="343"/>
    </row>
    <row r="269" spans="1:9" ht="24">
      <c r="A269" s="38" t="s">
        <v>554</v>
      </c>
      <c r="B269" s="110" t="s">
        <v>18</v>
      </c>
      <c r="C269" s="216" t="s">
        <v>91</v>
      </c>
      <c r="D269" s="66" t="s">
        <v>92</v>
      </c>
      <c r="E269" s="101">
        <v>0</v>
      </c>
      <c r="F269" s="54"/>
      <c r="G269" s="54"/>
      <c r="H269" s="206"/>
      <c r="I269" s="343"/>
    </row>
    <row r="270" spans="1:9" ht="24">
      <c r="A270" s="38" t="s">
        <v>555</v>
      </c>
      <c r="B270" s="110" t="s">
        <v>101</v>
      </c>
      <c r="C270" s="216" t="s">
        <v>91</v>
      </c>
      <c r="D270" s="66" t="s">
        <v>92</v>
      </c>
      <c r="E270" s="101">
        <v>0</v>
      </c>
      <c r="F270" s="54"/>
      <c r="G270" s="37"/>
      <c r="H270" s="207"/>
      <c r="I270" s="363"/>
    </row>
    <row r="271" spans="1:9" ht="24">
      <c r="A271" s="38" t="s">
        <v>556</v>
      </c>
      <c r="B271" s="110" t="s">
        <v>19</v>
      </c>
      <c r="C271" s="216" t="s">
        <v>91</v>
      </c>
      <c r="D271" s="66" t="s">
        <v>92</v>
      </c>
      <c r="E271" s="101">
        <v>0</v>
      </c>
      <c r="F271" s="54"/>
      <c r="G271" s="54"/>
      <c r="H271" s="206"/>
      <c r="I271" s="343"/>
    </row>
    <row r="272" spans="1:9" ht="24">
      <c r="A272" s="38" t="s">
        <v>557</v>
      </c>
      <c r="B272" s="110" t="s">
        <v>20</v>
      </c>
      <c r="C272" s="216" t="s">
        <v>91</v>
      </c>
      <c r="D272" s="66" t="s">
        <v>92</v>
      </c>
      <c r="E272" s="101">
        <v>0</v>
      </c>
      <c r="F272" s="54"/>
      <c r="G272" s="54"/>
      <c r="H272" s="207"/>
      <c r="I272" s="363"/>
    </row>
    <row r="273" spans="1:9" ht="24">
      <c r="A273" s="38" t="s">
        <v>558</v>
      </c>
      <c r="B273" s="110" t="s">
        <v>60</v>
      </c>
      <c r="C273" s="216" t="s">
        <v>91</v>
      </c>
      <c r="D273" s="66" t="s">
        <v>92</v>
      </c>
      <c r="E273" s="101">
        <v>0</v>
      </c>
      <c r="F273" s="54"/>
      <c r="G273" s="54"/>
      <c r="H273" s="207"/>
      <c r="I273" s="363"/>
    </row>
    <row r="274" spans="1:9" ht="24">
      <c r="A274" s="38" t="s">
        <v>559</v>
      </c>
      <c r="B274" s="110" t="s">
        <v>21</v>
      </c>
      <c r="C274" s="216" t="s">
        <v>91</v>
      </c>
      <c r="D274" s="66" t="s">
        <v>92</v>
      </c>
      <c r="E274" s="101">
        <v>0</v>
      </c>
      <c r="F274" s="54"/>
      <c r="G274" s="37"/>
      <c r="H274" s="207"/>
      <c r="I274" s="363"/>
    </row>
    <row r="275" spans="1:9" ht="24">
      <c r="A275" s="38" t="s">
        <v>560</v>
      </c>
      <c r="B275" s="105" t="s">
        <v>116</v>
      </c>
      <c r="C275" s="216" t="s">
        <v>91</v>
      </c>
      <c r="D275" s="66" t="s">
        <v>92</v>
      </c>
      <c r="E275" s="101">
        <v>0</v>
      </c>
      <c r="F275" s="54"/>
      <c r="G275" s="54"/>
      <c r="H275" s="207"/>
      <c r="I275" s="363"/>
    </row>
    <row r="276" spans="1:9" ht="24">
      <c r="A276" s="38" t="s">
        <v>561</v>
      </c>
      <c r="B276" s="105" t="s">
        <v>45</v>
      </c>
      <c r="C276" s="216" t="s">
        <v>91</v>
      </c>
      <c r="D276" s="66" t="s">
        <v>92</v>
      </c>
      <c r="E276" s="101">
        <v>0</v>
      </c>
      <c r="F276" s="54"/>
      <c r="G276" s="54"/>
      <c r="H276" s="206"/>
      <c r="I276" s="343"/>
    </row>
    <row r="277" spans="1:9" ht="24">
      <c r="A277" s="38" t="s">
        <v>562</v>
      </c>
      <c r="B277" s="105" t="s">
        <v>23</v>
      </c>
      <c r="C277" s="216" t="s">
        <v>91</v>
      </c>
      <c r="D277" s="66" t="s">
        <v>92</v>
      </c>
      <c r="E277" s="101">
        <v>0</v>
      </c>
      <c r="F277" s="54"/>
      <c r="G277" s="54"/>
      <c r="H277" s="206"/>
      <c r="I277" s="343"/>
    </row>
    <row r="278" spans="1:9" ht="24">
      <c r="A278" s="38" t="s">
        <v>563</v>
      </c>
      <c r="B278" s="105" t="s">
        <v>22</v>
      </c>
      <c r="C278" s="216" t="s">
        <v>91</v>
      </c>
      <c r="D278" s="66" t="s">
        <v>92</v>
      </c>
      <c r="E278" s="101">
        <v>0</v>
      </c>
      <c r="F278" s="54"/>
      <c r="G278" s="54"/>
      <c r="H278" s="206"/>
      <c r="I278" s="343"/>
    </row>
    <row r="279" spans="1:9" ht="24">
      <c r="A279" s="38" t="s">
        <v>564</v>
      </c>
      <c r="B279" s="105" t="s">
        <v>117</v>
      </c>
      <c r="C279" s="216" t="s">
        <v>91</v>
      </c>
      <c r="D279" s="66" t="s">
        <v>92</v>
      </c>
      <c r="E279" s="101">
        <v>0</v>
      </c>
      <c r="F279" s="54"/>
      <c r="G279" s="54"/>
      <c r="H279" s="206"/>
      <c r="I279" s="343"/>
    </row>
    <row r="280" spans="1:9" s="5" customFormat="1" ht="24">
      <c r="A280" s="96" t="s">
        <v>565</v>
      </c>
      <c r="B280" s="100" t="s">
        <v>80</v>
      </c>
      <c r="C280" s="338"/>
      <c r="D280" s="354"/>
      <c r="E280" s="355"/>
      <c r="F280" s="356"/>
      <c r="G280" s="356"/>
      <c r="H280" s="357"/>
      <c r="I280" s="338"/>
    </row>
    <row r="281" spans="1:9" s="5" customFormat="1" ht="24">
      <c r="A281" s="163" t="s">
        <v>566</v>
      </c>
      <c r="B281" s="164" t="s">
        <v>81</v>
      </c>
      <c r="C281" s="350"/>
      <c r="D281" s="350"/>
      <c r="E281" s="350"/>
      <c r="F281" s="358"/>
      <c r="G281" s="358"/>
      <c r="H281" s="358"/>
      <c r="I281" s="359"/>
    </row>
    <row r="282" spans="1:9" s="5" customFormat="1" ht="24">
      <c r="A282" s="43" t="s">
        <v>567</v>
      </c>
      <c r="B282" s="112" t="s">
        <v>178</v>
      </c>
      <c r="C282" s="216" t="s">
        <v>91</v>
      </c>
      <c r="D282" s="216" t="s">
        <v>6</v>
      </c>
      <c r="E282" s="48">
        <f>190*2</f>
        <v>380</v>
      </c>
      <c r="F282" s="377"/>
      <c r="G282" s="54"/>
      <c r="H282" s="206"/>
      <c r="I282" s="343"/>
    </row>
    <row r="283" spans="1:9" s="5" customFormat="1" ht="24">
      <c r="A283" s="43" t="s">
        <v>568</v>
      </c>
      <c r="B283" s="112" t="s">
        <v>95</v>
      </c>
      <c r="C283" s="216" t="s">
        <v>91</v>
      </c>
      <c r="D283" s="216" t="s">
        <v>7</v>
      </c>
      <c r="E283" s="48">
        <f>0.2*0.5*(12.7+12.7+13+13)</f>
        <v>5.1400000000000006</v>
      </c>
      <c r="F283" s="109"/>
      <c r="G283" s="54"/>
      <c r="H283" s="206"/>
      <c r="I283" s="343"/>
    </row>
    <row r="284" spans="1:9" s="5" customFormat="1" ht="24">
      <c r="A284" s="43" t="s">
        <v>569</v>
      </c>
      <c r="B284" s="110" t="s">
        <v>82</v>
      </c>
      <c r="C284" s="216" t="s">
        <v>91</v>
      </c>
      <c r="D284" s="216" t="s">
        <v>7</v>
      </c>
      <c r="E284" s="48">
        <f>10*0.45</f>
        <v>4.5</v>
      </c>
      <c r="F284" s="109"/>
      <c r="G284" s="54"/>
      <c r="H284" s="206"/>
      <c r="I284" s="343"/>
    </row>
    <row r="285" spans="1:9" s="5" customFormat="1" ht="24">
      <c r="A285" s="43" t="s">
        <v>570</v>
      </c>
      <c r="B285" s="110" t="s">
        <v>177</v>
      </c>
      <c r="C285" s="216" t="s">
        <v>91</v>
      </c>
      <c r="D285" s="216" t="s">
        <v>5</v>
      </c>
      <c r="E285" s="48">
        <v>10</v>
      </c>
      <c r="F285" s="109"/>
      <c r="G285" s="54"/>
      <c r="H285" s="206"/>
      <c r="I285" s="343"/>
    </row>
    <row r="286" spans="1:9" s="56" customFormat="1" ht="24">
      <c r="A286" s="43" t="s">
        <v>571</v>
      </c>
      <c r="B286" s="110" t="s">
        <v>176</v>
      </c>
      <c r="C286" s="216" t="s">
        <v>91</v>
      </c>
      <c r="D286" s="66" t="s">
        <v>92</v>
      </c>
      <c r="E286" s="48">
        <v>24</v>
      </c>
      <c r="F286" s="109"/>
      <c r="G286" s="54"/>
      <c r="H286" s="206"/>
      <c r="I286" s="343"/>
    </row>
    <row r="287" spans="1:9" s="5" customFormat="1" ht="24">
      <c r="A287" s="43" t="s">
        <v>572</v>
      </c>
      <c r="B287" s="110" t="s">
        <v>175</v>
      </c>
      <c r="C287" s="216" t="s">
        <v>91</v>
      </c>
      <c r="D287" s="66" t="s">
        <v>92</v>
      </c>
      <c r="E287" s="101">
        <v>14</v>
      </c>
      <c r="F287" s="109"/>
      <c r="G287" s="54"/>
      <c r="H287" s="206"/>
      <c r="I287" s="343"/>
    </row>
    <row r="288" spans="1:9" s="5" customFormat="1" ht="24">
      <c r="A288" s="43" t="s">
        <v>573</v>
      </c>
      <c r="B288" s="110" t="s">
        <v>174</v>
      </c>
      <c r="C288" s="216" t="s">
        <v>91</v>
      </c>
      <c r="D288" s="66"/>
      <c r="E288" s="48">
        <v>0</v>
      </c>
      <c r="F288" s="109"/>
      <c r="G288" s="54"/>
      <c r="H288" s="206"/>
      <c r="I288" s="343"/>
    </row>
    <row r="289" spans="1:9" s="5" customFormat="1" ht="24">
      <c r="A289" s="163" t="s">
        <v>574</v>
      </c>
      <c r="B289" s="164" t="s">
        <v>83</v>
      </c>
      <c r="C289" s="350"/>
      <c r="D289" s="350"/>
      <c r="E289" s="350"/>
      <c r="F289" s="358"/>
      <c r="G289" s="358"/>
      <c r="H289" s="358"/>
      <c r="I289" s="359"/>
    </row>
    <row r="290" spans="1:9" ht="24">
      <c r="A290" s="43" t="s">
        <v>575</v>
      </c>
      <c r="B290" s="110" t="s">
        <v>173</v>
      </c>
      <c r="C290" s="216" t="s">
        <v>91</v>
      </c>
      <c r="D290" s="216"/>
      <c r="E290" s="48">
        <v>0</v>
      </c>
      <c r="F290" s="377"/>
      <c r="G290" s="37"/>
      <c r="H290" s="206"/>
      <c r="I290" s="343"/>
    </row>
    <row r="291" spans="1:9" ht="24.75" thickBot="1">
      <c r="A291" s="43" t="s">
        <v>576</v>
      </c>
      <c r="B291" s="133" t="s">
        <v>67</v>
      </c>
      <c r="C291" s="216" t="s">
        <v>91</v>
      </c>
      <c r="D291" s="216"/>
      <c r="E291" s="48">
        <v>0</v>
      </c>
      <c r="F291" s="377"/>
      <c r="G291" s="37"/>
      <c r="H291" s="206"/>
      <c r="I291" s="343"/>
    </row>
    <row r="292" spans="1:9" ht="30" customHeight="1" thickBot="1"/>
    <row r="293" spans="1:9" ht="30" customHeight="1" thickBot="1">
      <c r="A293" s="182"/>
      <c r="B293" s="183" t="s">
        <v>141</v>
      </c>
      <c r="C293" s="183"/>
      <c r="D293" s="184"/>
      <c r="E293" s="189"/>
      <c r="F293" s="51"/>
      <c r="G293" s="51"/>
      <c r="H293" s="51"/>
      <c r="I293" s="52"/>
    </row>
    <row r="294" spans="1:9" s="8" customFormat="1" ht="30" customHeight="1" thickBot="1">
      <c r="A294" s="39"/>
      <c r="B294" s="186"/>
      <c r="C294" s="186"/>
      <c r="D294" s="2"/>
      <c r="E294" s="311"/>
      <c r="F294" s="1"/>
      <c r="G294" s="1"/>
      <c r="H294" s="2"/>
      <c r="I294" s="2"/>
    </row>
    <row r="295" spans="1:9" ht="30" customHeight="1" thickBot="1">
      <c r="A295" s="200"/>
      <c r="B295" s="183" t="s">
        <v>65</v>
      </c>
      <c r="C295" s="183"/>
      <c r="D295" s="184"/>
      <c r="E295" s="189"/>
      <c r="F295" s="51"/>
      <c r="G295" s="51"/>
      <c r="H295" s="51"/>
      <c r="I295" s="201"/>
    </row>
    <row r="296" spans="1:9" ht="30" customHeight="1">
      <c r="A296" s="190" t="s">
        <v>24</v>
      </c>
      <c r="B296" s="191" t="s">
        <v>25</v>
      </c>
      <c r="C296" s="191"/>
      <c r="D296" s="192"/>
      <c r="E296" s="193"/>
      <c r="F296" s="177"/>
      <c r="G296" s="178"/>
      <c r="H296" s="32"/>
      <c r="I296" s="179"/>
    </row>
    <row r="297" spans="1:9" ht="30" customHeight="1">
      <c r="A297" s="22" t="s">
        <v>26</v>
      </c>
      <c r="B297" s="194" t="s">
        <v>27</v>
      </c>
      <c r="C297" s="194"/>
      <c r="D297" s="55"/>
      <c r="E297" s="195"/>
      <c r="F297" s="177"/>
      <c r="G297" s="180"/>
      <c r="H297" s="42"/>
      <c r="I297" s="23"/>
    </row>
    <row r="298" spans="1:9" ht="30" customHeight="1">
      <c r="A298" s="196" t="s">
        <v>28</v>
      </c>
      <c r="B298" s="197" t="s">
        <v>29</v>
      </c>
      <c r="C298" s="197"/>
      <c r="D298" s="197"/>
      <c r="E298" s="316"/>
      <c r="F298" s="181"/>
      <c r="G298" s="20"/>
      <c r="H298" s="20"/>
      <c r="I298" s="24"/>
    </row>
    <row r="299" spans="1:9" ht="30" customHeight="1">
      <c r="A299" s="190" t="s">
        <v>30</v>
      </c>
      <c r="B299" s="191" t="s">
        <v>31</v>
      </c>
      <c r="C299" s="191"/>
      <c r="D299" s="192"/>
      <c r="E299" s="193"/>
      <c r="F299" s="177"/>
      <c r="G299" s="178"/>
      <c r="H299" s="32"/>
      <c r="I299" s="179"/>
    </row>
    <row r="300" spans="1:9" ht="30" customHeight="1">
      <c r="A300" s="22" t="s">
        <v>32</v>
      </c>
      <c r="B300" s="194" t="s">
        <v>33</v>
      </c>
      <c r="C300" s="194"/>
      <c r="D300" s="55"/>
      <c r="E300" s="195"/>
      <c r="F300" s="177"/>
      <c r="G300" s="180"/>
      <c r="H300" s="42"/>
      <c r="I300" s="23"/>
    </row>
    <row r="301" spans="1:9" ht="30" customHeight="1">
      <c r="A301" s="196" t="s">
        <v>34</v>
      </c>
      <c r="B301" s="197" t="s">
        <v>35</v>
      </c>
      <c r="C301" s="197"/>
      <c r="D301" s="197"/>
      <c r="E301" s="316"/>
      <c r="F301" s="181"/>
      <c r="G301" s="20"/>
      <c r="H301" s="20"/>
      <c r="I301" s="24"/>
    </row>
    <row r="302" spans="1:9" ht="30" customHeight="1">
      <c r="A302" s="190" t="s">
        <v>36</v>
      </c>
      <c r="B302" s="191" t="s">
        <v>37</v>
      </c>
      <c r="C302" s="191"/>
      <c r="D302" s="192"/>
      <c r="E302" s="193"/>
      <c r="F302" s="177"/>
      <c r="G302" s="178"/>
      <c r="H302" s="32"/>
      <c r="I302" s="179"/>
    </row>
    <row r="303" spans="1:9" ht="30" customHeight="1">
      <c r="A303" s="196" t="s">
        <v>38</v>
      </c>
      <c r="B303" s="197" t="s">
        <v>39</v>
      </c>
      <c r="C303" s="197"/>
      <c r="D303" s="197"/>
      <c r="E303" s="316"/>
      <c r="F303" s="181"/>
      <c r="G303" s="20"/>
      <c r="H303" s="20"/>
      <c r="I303" s="24"/>
    </row>
    <row r="304" spans="1:9" s="57" customFormat="1" ht="22.5" customHeight="1" thickBot="1">
      <c r="A304" s="190" t="s">
        <v>40</v>
      </c>
      <c r="B304" s="191" t="s">
        <v>41</v>
      </c>
      <c r="C304" s="191"/>
      <c r="D304" s="192"/>
      <c r="E304" s="193"/>
      <c r="F304" s="177"/>
      <c r="G304" s="178"/>
      <c r="H304" s="32"/>
      <c r="I304" s="179"/>
    </row>
    <row r="305" spans="1:9" s="57" customFormat="1" ht="22.5" customHeight="1" thickBot="1">
      <c r="A305" s="25" t="s">
        <v>42</v>
      </c>
      <c r="B305" s="188" t="s">
        <v>66</v>
      </c>
      <c r="C305" s="188"/>
      <c r="D305" s="18"/>
      <c r="E305" s="189"/>
      <c r="F305" s="19"/>
      <c r="G305" s="19"/>
      <c r="H305" s="19"/>
      <c r="I305" s="21"/>
    </row>
    <row r="306" spans="1:9" s="57" customFormat="1" ht="18.75" customHeight="1">
      <c r="A306" s="322"/>
      <c r="B306" s="322"/>
      <c r="C306" s="322"/>
      <c r="D306" s="322"/>
      <c r="E306" s="322"/>
      <c r="F306" s="71"/>
    </row>
    <row r="307" spans="1:9" s="57" customFormat="1" ht="22.5" customHeight="1">
      <c r="A307" s="322"/>
      <c r="B307" s="322"/>
      <c r="C307" s="322"/>
      <c r="D307" s="322"/>
      <c r="E307" s="322"/>
      <c r="F307" s="71"/>
    </row>
    <row r="308" spans="1:9" s="57" customFormat="1" ht="22.5" customHeight="1">
      <c r="A308" s="324"/>
      <c r="B308" s="324"/>
      <c r="C308" s="324"/>
      <c r="D308" s="324"/>
      <c r="E308" s="324"/>
      <c r="F308" s="71"/>
    </row>
    <row r="309" spans="1:9" s="57" customFormat="1" ht="22.5" customHeight="1">
      <c r="A309" s="322"/>
      <c r="B309" s="322"/>
      <c r="C309" s="322"/>
      <c r="D309" s="322"/>
      <c r="E309" s="322"/>
      <c r="F309" s="71"/>
    </row>
    <row r="310" spans="1:9" s="57" customFormat="1" ht="22.5" customHeight="1">
      <c r="A310" s="322"/>
      <c r="B310" s="322"/>
      <c r="C310" s="322"/>
      <c r="D310" s="322"/>
      <c r="E310" s="322"/>
      <c r="F310" s="71"/>
    </row>
    <row r="311" spans="1:9" s="57" customFormat="1" ht="22.5" customHeight="1">
      <c r="A311" s="325"/>
      <c r="B311" s="325"/>
      <c r="C311" s="325"/>
      <c r="D311" s="325"/>
      <c r="E311" s="325"/>
      <c r="F311" s="71"/>
    </row>
    <row r="312" spans="1:9" s="57" customFormat="1" ht="22.5" customHeight="1">
      <c r="A312" s="322"/>
      <c r="B312" s="322"/>
      <c r="C312" s="322"/>
      <c r="D312" s="322"/>
      <c r="E312" s="322"/>
      <c r="F312" s="71"/>
    </row>
    <row r="313" spans="1:9" s="57" customFormat="1" ht="22.5" customHeight="1">
      <c r="A313" s="322"/>
      <c r="B313" s="322"/>
      <c r="C313" s="322"/>
      <c r="D313" s="322"/>
      <c r="E313" s="322"/>
      <c r="F313" s="71"/>
    </row>
    <row r="314" spans="1:9" s="57" customFormat="1" ht="22.5" customHeight="1">
      <c r="A314" s="322"/>
      <c r="B314" s="322"/>
      <c r="C314" s="322"/>
      <c r="D314" s="322"/>
      <c r="E314" s="322"/>
      <c r="F314" s="71"/>
    </row>
    <row r="315" spans="1:9" ht="30" customHeight="1">
      <c r="A315" s="322"/>
      <c r="B315" s="322"/>
      <c r="C315" s="322"/>
      <c r="D315" s="322"/>
      <c r="E315" s="322"/>
    </row>
    <row r="316" spans="1:9" ht="111.75" customHeight="1">
      <c r="A316" s="322"/>
      <c r="B316" s="322"/>
      <c r="C316" s="322"/>
      <c r="D316" s="322"/>
      <c r="E316" s="322"/>
    </row>
    <row r="318" spans="1:9" ht="30" customHeight="1">
      <c r="A318" s="379"/>
      <c r="B318" s="327"/>
      <c r="C318" s="328"/>
      <c r="D318" s="329"/>
      <c r="E318" s="330"/>
    </row>
    <row r="319" spans="1:9" ht="30" customHeight="1">
      <c r="B319" s="2"/>
    </row>
  </sheetData>
  <autoFilter ref="A13:I291"/>
  <mergeCells count="4">
    <mergeCell ref="A2:I2"/>
    <mergeCell ref="A8:I8"/>
    <mergeCell ref="A9:I11"/>
    <mergeCell ref="D12:E12"/>
  </mergeCells>
  <conditionalFormatting sqref="B169:B171">
    <cfRule type="duplicateValues" dxfId="5" priority="2"/>
  </conditionalFormatting>
  <conditionalFormatting sqref="A169:A171">
    <cfRule type="duplicateValues" dxfId="4" priority="1"/>
  </conditionalFormatting>
  <pageMargins left="0.7" right="0.7" top="0.75" bottom="0.75" header="0.3" footer="0.3"/>
  <pageSetup scale="28" orientation="portrait" verticalDpi="300" r:id="rId1"/>
  <ignoredErrors>
    <ignoredError sqref="A2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319"/>
  <sheetViews>
    <sheetView zoomScale="60" zoomScaleNormal="60" zoomScaleSheetLayoutView="100" workbookViewId="0">
      <selection activeCell="A9" sqref="A9:I11"/>
    </sheetView>
  </sheetViews>
  <sheetFormatPr baseColWidth="10" defaultColWidth="11.42578125" defaultRowHeight="30" customHeight="1"/>
  <cols>
    <col min="1" max="1" width="17.7109375" style="39" bestFit="1" customWidth="1"/>
    <col min="2" max="2" width="178.85546875" style="10" customWidth="1"/>
    <col min="3" max="3" width="14.85546875" style="39" customWidth="1"/>
    <col min="4" max="5" width="16.85546875" style="2" customWidth="1"/>
    <col min="6" max="6" width="28.85546875" style="2" customWidth="1"/>
    <col min="7" max="7" width="26.5703125" style="2" customWidth="1"/>
    <col min="8" max="8" width="25.42578125" style="2" customWidth="1"/>
    <col min="9" max="9" width="10" style="2" customWidth="1"/>
    <col min="10" max="16384" width="11.42578125" style="2"/>
  </cols>
  <sheetData>
    <row r="1" spans="1:180" s="5" customFormat="1" ht="30" customHeight="1">
      <c r="A1" s="45"/>
      <c r="B1" s="44"/>
      <c r="C1" s="45"/>
    </row>
    <row r="2" spans="1:180" s="5" customFormat="1" ht="30" customHeight="1">
      <c r="A2" s="473" t="s">
        <v>586</v>
      </c>
      <c r="B2" s="473"/>
      <c r="C2" s="473"/>
      <c r="D2" s="473"/>
      <c r="E2" s="473"/>
      <c r="F2" s="473"/>
      <c r="G2" s="473"/>
      <c r="H2" s="473"/>
      <c r="I2" s="473"/>
    </row>
    <row r="3" spans="1:180" s="3" customFormat="1" ht="30" customHeight="1">
      <c r="A3" s="244"/>
      <c r="B3" s="244"/>
      <c r="C3" s="244"/>
    </row>
    <row r="4" spans="1:180" s="3" customFormat="1" ht="30" customHeight="1">
      <c r="A4" s="244"/>
      <c r="B4" s="244"/>
      <c r="C4" s="244"/>
    </row>
    <row r="5" spans="1:180" s="3" customFormat="1" ht="30" customHeight="1">
      <c r="A5" s="244"/>
      <c r="B5" s="244"/>
      <c r="C5" s="244"/>
    </row>
    <row r="6" spans="1:180" s="3" customFormat="1" ht="30" customHeight="1">
      <c r="A6" s="244"/>
      <c r="B6" s="244"/>
      <c r="C6" s="244"/>
    </row>
    <row r="7" spans="1:180" s="3" customFormat="1" ht="30" customHeight="1" thickBot="1">
      <c r="A7" s="244"/>
      <c r="B7" s="244"/>
      <c r="C7" s="244"/>
    </row>
    <row r="8" spans="1:180" s="5" customFormat="1" ht="25.5" thickBot="1">
      <c r="A8" s="445" t="s">
        <v>583</v>
      </c>
      <c r="B8" s="446"/>
      <c r="C8" s="446"/>
      <c r="D8" s="446"/>
      <c r="E8" s="446"/>
      <c r="F8" s="446"/>
      <c r="G8" s="446"/>
      <c r="H8" s="446"/>
      <c r="I8" s="448"/>
    </row>
    <row r="9" spans="1:180" s="5" customFormat="1" ht="21" customHeight="1">
      <c r="A9" s="449" t="s">
        <v>577</v>
      </c>
      <c r="B9" s="450"/>
      <c r="C9" s="450"/>
      <c r="D9" s="450"/>
      <c r="E9" s="450"/>
      <c r="F9" s="450"/>
      <c r="G9" s="450"/>
      <c r="H9" s="450"/>
      <c r="I9" s="452"/>
    </row>
    <row r="10" spans="1:180" s="5" customFormat="1" ht="18.75" customHeight="1">
      <c r="A10" s="453"/>
      <c r="B10" s="469"/>
      <c r="C10" s="469"/>
      <c r="D10" s="469"/>
      <c r="E10" s="469"/>
      <c r="F10" s="469"/>
      <c r="G10" s="469"/>
      <c r="H10" s="469"/>
      <c r="I10" s="456"/>
    </row>
    <row r="11" spans="1:180" s="5" customFormat="1" ht="15" customHeight="1" thickBot="1">
      <c r="A11" s="457"/>
      <c r="B11" s="458"/>
      <c r="C11" s="458"/>
      <c r="D11" s="458"/>
      <c r="E11" s="458"/>
      <c r="F11" s="458"/>
      <c r="G11" s="458"/>
      <c r="H11" s="458"/>
      <c r="I11" s="460"/>
    </row>
    <row r="12" spans="1:180" s="5" customFormat="1" ht="25.5" thickBot="1">
      <c r="A12" s="247"/>
      <c r="B12" s="247"/>
      <c r="C12" s="247"/>
    </row>
    <row r="13" spans="1:180" s="5" customFormat="1" ht="42" customHeight="1">
      <c r="A13" s="126" t="s">
        <v>587</v>
      </c>
      <c r="B13" s="127" t="s">
        <v>1</v>
      </c>
      <c r="C13" s="385" t="s">
        <v>87</v>
      </c>
      <c r="D13" s="129" t="s">
        <v>2</v>
      </c>
      <c r="E13" s="130" t="s">
        <v>64</v>
      </c>
      <c r="F13" s="386" t="s">
        <v>61</v>
      </c>
      <c r="G13" s="331" t="s">
        <v>62</v>
      </c>
      <c r="H13" s="332" t="s">
        <v>63</v>
      </c>
      <c r="I13" s="333" t="s">
        <v>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</row>
    <row r="14" spans="1:180" s="5" customFormat="1" ht="24">
      <c r="A14" s="144">
        <v>7</v>
      </c>
      <c r="B14" s="141" t="s">
        <v>160</v>
      </c>
      <c r="C14" s="145"/>
      <c r="D14" s="145"/>
      <c r="E14" s="145"/>
      <c r="F14" s="146"/>
      <c r="G14" s="146"/>
      <c r="H14" s="143"/>
      <c r="I14" s="142"/>
    </row>
    <row r="15" spans="1:180" s="6" customFormat="1" ht="24">
      <c r="A15" s="138" t="s">
        <v>292</v>
      </c>
      <c r="B15" s="100" t="s">
        <v>295</v>
      </c>
      <c r="C15" s="98"/>
      <c r="D15" s="98"/>
      <c r="E15" s="387"/>
      <c r="F15" s="140"/>
      <c r="G15" s="140"/>
      <c r="H15" s="94"/>
      <c r="I15" s="388"/>
    </row>
    <row r="16" spans="1:180" s="5" customFormat="1" ht="24">
      <c r="A16" s="34" t="s">
        <v>293</v>
      </c>
      <c r="B16" s="28" t="s">
        <v>296</v>
      </c>
      <c r="C16" s="11" t="s">
        <v>88</v>
      </c>
      <c r="D16" s="11"/>
      <c r="E16" s="101"/>
      <c r="F16" s="102"/>
      <c r="G16" s="37"/>
      <c r="H16" s="202"/>
      <c r="I16" s="389"/>
    </row>
    <row r="17" spans="1:9" s="5" customFormat="1" ht="24">
      <c r="A17" s="34" t="s">
        <v>294</v>
      </c>
      <c r="B17" s="28" t="s">
        <v>68</v>
      </c>
      <c r="C17" s="11" t="s">
        <v>88</v>
      </c>
      <c r="D17" s="11"/>
      <c r="E17" s="101"/>
      <c r="F17" s="102"/>
      <c r="G17" s="37"/>
      <c r="H17" s="202"/>
      <c r="I17" s="389"/>
    </row>
    <row r="18" spans="1:9" s="6" customFormat="1" ht="24">
      <c r="A18" s="144">
        <v>8</v>
      </c>
      <c r="B18" s="141" t="s">
        <v>84</v>
      </c>
      <c r="C18" s="337"/>
      <c r="D18" s="337"/>
      <c r="E18" s="344"/>
      <c r="F18" s="146"/>
      <c r="G18" s="146"/>
      <c r="H18" s="143"/>
      <c r="I18" s="142"/>
    </row>
    <row r="19" spans="1:9" s="6" customFormat="1" ht="24">
      <c r="A19" s="34" t="s">
        <v>297</v>
      </c>
      <c r="B19" s="105" t="s">
        <v>158</v>
      </c>
      <c r="C19" s="106" t="s">
        <v>88</v>
      </c>
      <c r="D19" s="11"/>
      <c r="E19" s="101"/>
      <c r="F19" s="102"/>
      <c r="G19" s="37"/>
      <c r="H19" s="202"/>
      <c r="I19" s="389"/>
    </row>
    <row r="20" spans="1:9" s="6" customFormat="1" ht="24">
      <c r="A20" s="34" t="s">
        <v>298</v>
      </c>
      <c r="B20" s="105" t="s">
        <v>159</v>
      </c>
      <c r="C20" s="106" t="s">
        <v>88</v>
      </c>
      <c r="D20" s="11"/>
      <c r="E20" s="101"/>
      <c r="F20" s="102"/>
      <c r="G20" s="37"/>
      <c r="H20" s="203"/>
      <c r="I20" s="389"/>
    </row>
    <row r="21" spans="1:9" s="6" customFormat="1" ht="24">
      <c r="A21" s="434" t="s">
        <v>299</v>
      </c>
      <c r="B21" s="435" t="s">
        <v>300</v>
      </c>
      <c r="C21" s="434"/>
      <c r="D21" s="436"/>
      <c r="E21" s="429"/>
      <c r="F21" s="430"/>
      <c r="G21" s="431"/>
      <c r="H21" s="432"/>
      <c r="I21" s="433"/>
    </row>
    <row r="22" spans="1:9" s="6" customFormat="1" ht="24">
      <c r="A22" s="437" t="s">
        <v>301</v>
      </c>
      <c r="B22" s="438" t="s">
        <v>302</v>
      </c>
      <c r="C22" s="437"/>
      <c r="D22" s="439"/>
      <c r="E22" s="115"/>
      <c r="F22" s="428"/>
      <c r="G22" s="160"/>
      <c r="H22" s="358"/>
      <c r="I22" s="161"/>
    </row>
    <row r="23" spans="1:9" s="6" customFormat="1" ht="24">
      <c r="A23" s="440" t="s">
        <v>303</v>
      </c>
      <c r="B23" s="441" t="s">
        <v>304</v>
      </c>
      <c r="C23" s="442"/>
      <c r="D23" s="440" t="s">
        <v>305</v>
      </c>
      <c r="E23" s="443" t="s">
        <v>306</v>
      </c>
      <c r="F23" s="102"/>
      <c r="G23" s="37"/>
      <c r="H23" s="203"/>
      <c r="I23" s="13"/>
    </row>
    <row r="24" spans="1:9" s="6" customFormat="1" ht="24">
      <c r="A24" s="440" t="s">
        <v>307</v>
      </c>
      <c r="B24" s="441" t="s">
        <v>308</v>
      </c>
      <c r="C24" s="442"/>
      <c r="D24" s="440" t="s">
        <v>6</v>
      </c>
      <c r="E24" s="443" t="s">
        <v>306</v>
      </c>
      <c r="F24" s="102"/>
      <c r="G24" s="37"/>
      <c r="H24" s="203"/>
      <c r="I24" s="13"/>
    </row>
    <row r="25" spans="1:9" s="6" customFormat="1" ht="24">
      <c r="A25" s="440" t="s">
        <v>309</v>
      </c>
      <c r="B25" s="441" t="s">
        <v>310</v>
      </c>
      <c r="C25" s="442"/>
      <c r="D25" s="440" t="s">
        <v>4</v>
      </c>
      <c r="E25" s="443" t="s">
        <v>306</v>
      </c>
      <c r="F25" s="102"/>
      <c r="G25" s="37"/>
      <c r="H25" s="203"/>
      <c r="I25" s="13"/>
    </row>
    <row r="26" spans="1:9" s="5" customFormat="1" ht="24">
      <c r="A26" s="144">
        <v>10</v>
      </c>
      <c r="B26" s="141" t="s">
        <v>161</v>
      </c>
      <c r="C26" s="142"/>
      <c r="D26" s="239"/>
      <c r="E26" s="390"/>
      <c r="F26" s="146"/>
      <c r="G26" s="146"/>
      <c r="H26" s="143"/>
      <c r="I26" s="142"/>
    </row>
    <row r="27" spans="1:9" s="6" customFormat="1" ht="24">
      <c r="A27" s="96" t="s">
        <v>312</v>
      </c>
      <c r="B27" s="100" t="s">
        <v>47</v>
      </c>
      <c r="C27" s="98"/>
      <c r="D27" s="98"/>
      <c r="E27" s="387"/>
      <c r="F27" s="140"/>
      <c r="G27" s="140"/>
      <c r="H27" s="94"/>
      <c r="I27" s="388"/>
    </row>
    <row r="28" spans="1:9" s="7" customFormat="1" ht="24">
      <c r="A28" s="27" t="s">
        <v>313</v>
      </c>
      <c r="B28" s="108" t="s">
        <v>163</v>
      </c>
      <c r="C28" s="216" t="s">
        <v>91</v>
      </c>
      <c r="D28" s="66" t="s">
        <v>7</v>
      </c>
      <c r="E28" s="48">
        <f>3*3.2</f>
        <v>9.6000000000000014</v>
      </c>
      <c r="F28" s="109"/>
      <c r="G28" s="37"/>
      <c r="H28" s="204"/>
      <c r="I28" s="389"/>
    </row>
    <row r="29" spans="1:9" s="4" customFormat="1" ht="24">
      <c r="A29" s="27" t="s">
        <v>314</v>
      </c>
      <c r="B29" s="110" t="s">
        <v>162</v>
      </c>
      <c r="C29" s="216" t="s">
        <v>91</v>
      </c>
      <c r="D29" s="216" t="s">
        <v>7</v>
      </c>
      <c r="E29" s="48">
        <f>(63.5+14.3+15+4.75+2.45+3.95+1.5+9.9)*0.1</f>
        <v>11.535000000000002</v>
      </c>
      <c r="F29" s="109"/>
      <c r="G29" s="54"/>
      <c r="H29" s="205"/>
      <c r="I29" s="389"/>
    </row>
    <row r="30" spans="1:9" s="4" customFormat="1" ht="24">
      <c r="A30" s="27" t="s">
        <v>315</v>
      </c>
      <c r="B30" s="110" t="s">
        <v>164</v>
      </c>
      <c r="C30" s="216" t="s">
        <v>91</v>
      </c>
      <c r="D30" s="216" t="s">
        <v>7</v>
      </c>
      <c r="E30" s="48">
        <f>((1.1+0.8)*0.4)+((0.05+0.05)*3.2)+((11.66+21.4)*0.25)</f>
        <v>9.3450000000000006</v>
      </c>
      <c r="F30" s="109"/>
      <c r="G30" s="54"/>
      <c r="H30" s="205"/>
      <c r="I30" s="389"/>
    </row>
    <row r="31" spans="1:9" s="4" customFormat="1" ht="24">
      <c r="A31" s="27" t="s">
        <v>316</v>
      </c>
      <c r="B31" s="110" t="s">
        <v>133</v>
      </c>
      <c r="C31" s="216" t="s">
        <v>91</v>
      </c>
      <c r="D31" s="216" t="s">
        <v>6</v>
      </c>
      <c r="E31" s="48">
        <f>(((162/6)*3)+((151/6)*3))*0.3</f>
        <v>46.949999999999996</v>
      </c>
      <c r="F31" s="111"/>
      <c r="G31" s="54"/>
      <c r="H31" s="205"/>
      <c r="I31" s="389"/>
    </row>
    <row r="32" spans="1:9" s="7" customFormat="1" ht="24">
      <c r="A32" s="27" t="s">
        <v>317</v>
      </c>
      <c r="B32" s="112" t="s">
        <v>134</v>
      </c>
      <c r="C32" s="216" t="s">
        <v>91</v>
      </c>
      <c r="D32" s="48" t="s">
        <v>7</v>
      </c>
      <c r="E32" s="48">
        <f>(7.9+13.3+9+9)*(0.35/2)</f>
        <v>6.86</v>
      </c>
      <c r="F32" s="109"/>
      <c r="G32" s="37"/>
      <c r="H32" s="204"/>
      <c r="I32" s="389"/>
    </row>
    <row r="33" spans="1:9" s="7" customFormat="1" ht="24">
      <c r="A33" s="27" t="s">
        <v>318</v>
      </c>
      <c r="B33" s="108" t="s">
        <v>131</v>
      </c>
      <c r="C33" s="216" t="s">
        <v>91</v>
      </c>
      <c r="D33" s="66"/>
      <c r="E33" s="48">
        <v>0</v>
      </c>
      <c r="F33" s="109"/>
      <c r="G33" s="37"/>
      <c r="H33" s="204"/>
      <c r="I33" s="389"/>
    </row>
    <row r="34" spans="1:9" s="5" customFormat="1" ht="24">
      <c r="A34" s="27" t="s">
        <v>319</v>
      </c>
      <c r="B34" s="110" t="s">
        <v>165</v>
      </c>
      <c r="C34" s="216" t="s">
        <v>91</v>
      </c>
      <c r="D34" s="66"/>
      <c r="E34" s="48">
        <v>0</v>
      </c>
      <c r="F34" s="109"/>
      <c r="G34" s="37"/>
      <c r="H34" s="204"/>
      <c r="I34" s="389"/>
    </row>
    <row r="35" spans="1:9" s="7" customFormat="1" ht="24" customHeight="1">
      <c r="A35" s="27" t="s">
        <v>320</v>
      </c>
      <c r="B35" s="110" t="s">
        <v>166</v>
      </c>
      <c r="C35" s="216" t="s">
        <v>91</v>
      </c>
      <c r="D35" s="66"/>
      <c r="E35" s="48">
        <v>0</v>
      </c>
      <c r="F35" s="109"/>
      <c r="G35" s="37"/>
      <c r="H35" s="204"/>
      <c r="I35" s="389"/>
    </row>
    <row r="36" spans="1:9" s="7" customFormat="1" ht="24">
      <c r="A36" s="27" t="s">
        <v>321</v>
      </c>
      <c r="B36" s="110" t="s">
        <v>167</v>
      </c>
      <c r="C36" s="216" t="s">
        <v>91</v>
      </c>
      <c r="D36" s="216" t="s">
        <v>6</v>
      </c>
      <c r="E36" s="48">
        <f>12.15+3.75</f>
        <v>15.9</v>
      </c>
      <c r="F36" s="109"/>
      <c r="G36" s="37"/>
      <c r="H36" s="204"/>
      <c r="I36" s="389"/>
    </row>
    <row r="37" spans="1:9" s="7" customFormat="1" ht="24">
      <c r="A37" s="27" t="s">
        <v>322</v>
      </c>
      <c r="B37" s="110" t="s">
        <v>135</v>
      </c>
      <c r="C37" s="216" t="s">
        <v>91</v>
      </c>
      <c r="D37" s="66" t="s">
        <v>5</v>
      </c>
      <c r="E37" s="48">
        <f>19*1.1</f>
        <v>20.900000000000002</v>
      </c>
      <c r="F37" s="111"/>
      <c r="G37" s="54"/>
      <c r="H37" s="204"/>
      <c r="I37" s="389"/>
    </row>
    <row r="38" spans="1:9" s="7" customFormat="1" ht="24">
      <c r="A38" s="27" t="s">
        <v>323</v>
      </c>
      <c r="B38" s="108" t="s">
        <v>168</v>
      </c>
      <c r="C38" s="216" t="s">
        <v>91</v>
      </c>
      <c r="D38" s="66"/>
      <c r="E38" s="48">
        <v>0</v>
      </c>
      <c r="F38" s="109"/>
      <c r="G38" s="54"/>
      <c r="H38" s="204"/>
      <c r="I38" s="389"/>
    </row>
    <row r="39" spans="1:9" s="7" customFormat="1" ht="24">
      <c r="A39" s="27" t="s">
        <v>324</v>
      </c>
      <c r="B39" s="108" t="s">
        <v>136</v>
      </c>
      <c r="C39" s="216" t="s">
        <v>91</v>
      </c>
      <c r="D39" s="66" t="s">
        <v>4</v>
      </c>
      <c r="E39" s="48">
        <v>1</v>
      </c>
      <c r="F39" s="109"/>
      <c r="G39" s="54"/>
      <c r="H39" s="204"/>
      <c r="I39" s="389"/>
    </row>
    <row r="40" spans="1:9" s="7" customFormat="1" ht="24">
      <c r="A40" s="27" t="s">
        <v>325</v>
      </c>
      <c r="B40" s="108" t="s">
        <v>169</v>
      </c>
      <c r="C40" s="216" t="s">
        <v>91</v>
      </c>
      <c r="D40" s="66" t="s">
        <v>4</v>
      </c>
      <c r="E40" s="48">
        <v>1</v>
      </c>
      <c r="F40" s="109"/>
      <c r="G40" s="54"/>
      <c r="H40" s="204"/>
      <c r="I40" s="389"/>
    </row>
    <row r="41" spans="1:9" s="7" customFormat="1" ht="24">
      <c r="A41" s="27" t="s">
        <v>326</v>
      </c>
      <c r="B41" s="108" t="s">
        <v>170</v>
      </c>
      <c r="C41" s="216" t="s">
        <v>91</v>
      </c>
      <c r="D41" s="66" t="s">
        <v>92</v>
      </c>
      <c r="E41" s="48">
        <v>2</v>
      </c>
      <c r="F41" s="111"/>
      <c r="G41" s="37"/>
      <c r="H41" s="204"/>
      <c r="I41" s="389"/>
    </row>
    <row r="42" spans="1:9" s="7" customFormat="1" ht="27" customHeight="1">
      <c r="A42" s="27" t="s">
        <v>327</v>
      </c>
      <c r="B42" s="108" t="s">
        <v>137</v>
      </c>
      <c r="C42" s="216" t="s">
        <v>91</v>
      </c>
      <c r="D42" s="66" t="s">
        <v>92</v>
      </c>
      <c r="E42" s="48">
        <f>4+5</f>
        <v>9</v>
      </c>
      <c r="F42" s="109"/>
      <c r="G42" s="54"/>
      <c r="H42" s="204"/>
      <c r="I42" s="389"/>
    </row>
    <row r="43" spans="1:9" s="7" customFormat="1" ht="24">
      <c r="A43" s="27" t="s">
        <v>328</v>
      </c>
      <c r="B43" s="110" t="s">
        <v>138</v>
      </c>
      <c r="C43" s="216" t="s">
        <v>91</v>
      </c>
      <c r="D43" s="66"/>
      <c r="E43" s="48">
        <v>0</v>
      </c>
      <c r="F43" s="109"/>
      <c r="G43" s="54"/>
      <c r="H43" s="204"/>
      <c r="I43" s="389"/>
    </row>
    <row r="44" spans="1:9" s="7" customFormat="1" ht="24">
      <c r="A44" s="27" t="s">
        <v>329</v>
      </c>
      <c r="B44" s="110" t="s">
        <v>46</v>
      </c>
      <c r="C44" s="216" t="s">
        <v>91</v>
      </c>
      <c r="D44" s="216" t="s">
        <v>4</v>
      </c>
      <c r="E44" s="391">
        <v>1</v>
      </c>
      <c r="F44" s="109"/>
      <c r="G44" s="54"/>
      <c r="H44" s="204"/>
      <c r="I44" s="389"/>
    </row>
    <row r="45" spans="1:9" s="6" customFormat="1" ht="24">
      <c r="A45" s="138" t="s">
        <v>330</v>
      </c>
      <c r="B45" s="153" t="s">
        <v>108</v>
      </c>
      <c r="C45" s="103"/>
      <c r="D45" s="104"/>
      <c r="E45" s="347"/>
      <c r="F45" s="140"/>
      <c r="G45" s="140"/>
      <c r="H45" s="140"/>
      <c r="I45" s="100"/>
    </row>
    <row r="46" spans="1:9" s="7" customFormat="1" ht="24">
      <c r="A46" s="40" t="s">
        <v>331</v>
      </c>
      <c r="B46" s="92" t="s">
        <v>112</v>
      </c>
      <c r="C46" s="216" t="s">
        <v>91</v>
      </c>
      <c r="D46" s="66" t="s">
        <v>6</v>
      </c>
      <c r="E46" s="391">
        <f>E31</f>
        <v>46.949999999999996</v>
      </c>
      <c r="F46" s="111"/>
      <c r="G46" s="37"/>
      <c r="H46" s="204"/>
      <c r="I46" s="389"/>
    </row>
    <row r="47" spans="1:9" s="6" customFormat="1" ht="24">
      <c r="A47" s="93" t="s">
        <v>332</v>
      </c>
      <c r="B47" s="153" t="s">
        <v>109</v>
      </c>
      <c r="C47" s="103"/>
      <c r="D47" s="104"/>
      <c r="E47" s="347"/>
      <c r="F47" s="140"/>
      <c r="G47" s="140"/>
      <c r="H47" s="140"/>
      <c r="I47" s="100"/>
    </row>
    <row r="48" spans="1:9" s="7" customFormat="1" ht="24">
      <c r="A48" s="40" t="s">
        <v>333</v>
      </c>
      <c r="B48" s="108" t="s">
        <v>171</v>
      </c>
      <c r="C48" s="216" t="s">
        <v>91</v>
      </c>
      <c r="D48" s="66" t="s">
        <v>5</v>
      </c>
      <c r="E48" s="48">
        <f>(2.35*4)+((151*1.5)*0.25)+((162*1.5)*0.25)+(3.3+(0.55*4)+(0.36*3)+0.75+0.75+0.2+0.2+0.75+0.14)</f>
        <v>136.14500000000001</v>
      </c>
      <c r="F48" s="109"/>
      <c r="G48" s="37"/>
      <c r="H48" s="204"/>
      <c r="I48" s="389"/>
    </row>
    <row r="49" spans="1:9" s="6" customFormat="1" ht="24">
      <c r="A49" s="96" t="s">
        <v>334</v>
      </c>
      <c r="B49" s="100" t="s">
        <v>172</v>
      </c>
      <c r="C49" s="98"/>
      <c r="D49" s="98"/>
      <c r="E49" s="392"/>
      <c r="F49" s="140"/>
      <c r="G49" s="140"/>
      <c r="H49" s="140"/>
      <c r="I49" s="100"/>
    </row>
    <row r="50" spans="1:9" s="33" customFormat="1" ht="22.5" customHeight="1">
      <c r="A50" s="41" t="s">
        <v>335</v>
      </c>
      <c r="B50" s="62" t="s">
        <v>255</v>
      </c>
      <c r="C50" s="227"/>
      <c r="D50" s="227"/>
      <c r="E50" s="236"/>
      <c r="F50" s="230"/>
      <c r="G50" s="228"/>
      <c r="H50" s="53"/>
      <c r="I50" s="228"/>
    </row>
    <row r="51" spans="1:9" s="33" customFormat="1" ht="22.5" customHeight="1">
      <c r="A51" s="34" t="s">
        <v>336</v>
      </c>
      <c r="B51" s="213" t="s">
        <v>254</v>
      </c>
      <c r="C51" s="11" t="s">
        <v>105</v>
      </c>
      <c r="D51" s="66" t="s">
        <v>139</v>
      </c>
      <c r="E51" s="48">
        <v>1</v>
      </c>
      <c r="F51" s="118"/>
      <c r="G51" s="37"/>
      <c r="H51" s="59"/>
      <c r="I51" s="389"/>
    </row>
    <row r="52" spans="1:9" s="33" customFormat="1" ht="24">
      <c r="A52" s="41" t="s">
        <v>337</v>
      </c>
      <c r="B52" s="62" t="s">
        <v>256</v>
      </c>
      <c r="C52" s="227"/>
      <c r="D52" s="227"/>
      <c r="E52" s="236"/>
      <c r="F52" s="228"/>
      <c r="G52" s="228"/>
      <c r="H52" s="53"/>
      <c r="I52" s="228"/>
    </row>
    <row r="53" spans="1:9" s="33" customFormat="1" ht="22.5" customHeight="1">
      <c r="A53" s="34" t="s">
        <v>338</v>
      </c>
      <c r="B53" s="213" t="s">
        <v>257</v>
      </c>
      <c r="C53" s="11" t="s">
        <v>88</v>
      </c>
      <c r="D53" s="214" t="s">
        <v>139</v>
      </c>
      <c r="E53" s="48">
        <v>1</v>
      </c>
      <c r="F53" s="118"/>
      <c r="G53" s="37"/>
      <c r="H53" s="59"/>
      <c r="I53" s="389"/>
    </row>
    <row r="54" spans="1:9" s="33" customFormat="1" ht="22.5" customHeight="1">
      <c r="A54" s="34" t="s">
        <v>339</v>
      </c>
      <c r="B54" s="61" t="s">
        <v>110</v>
      </c>
      <c r="C54" s="11" t="s">
        <v>88</v>
      </c>
      <c r="D54" s="66" t="s">
        <v>92</v>
      </c>
      <c r="E54" s="279">
        <v>2</v>
      </c>
      <c r="F54" s="235"/>
      <c r="G54" s="37"/>
      <c r="H54" s="235"/>
      <c r="I54" s="389"/>
    </row>
    <row r="55" spans="1:9" s="33" customFormat="1" ht="22.5" customHeight="1">
      <c r="A55" s="41" t="s">
        <v>340</v>
      </c>
      <c r="B55" s="62" t="s">
        <v>258</v>
      </c>
      <c r="C55" s="227"/>
      <c r="D55" s="227"/>
      <c r="E55" s="236"/>
      <c r="F55" s="228"/>
      <c r="G55" s="228"/>
      <c r="H55" s="53"/>
      <c r="I55" s="228"/>
    </row>
    <row r="56" spans="1:9" s="33" customFormat="1" ht="22.5" customHeight="1">
      <c r="A56" s="214" t="s">
        <v>341</v>
      </c>
      <c r="B56" s="226" t="s">
        <v>142</v>
      </c>
      <c r="C56" s="216" t="s">
        <v>105</v>
      </c>
      <c r="D56" s="214" t="s">
        <v>139</v>
      </c>
      <c r="E56" s="217">
        <v>0</v>
      </c>
      <c r="F56" s="118"/>
      <c r="G56" s="37"/>
      <c r="H56" s="59"/>
      <c r="I56" s="389"/>
    </row>
    <row r="57" spans="1:9" s="33" customFormat="1" ht="22.5" customHeight="1">
      <c r="A57" s="214" t="s">
        <v>342</v>
      </c>
      <c r="B57" s="226" t="s">
        <v>143</v>
      </c>
      <c r="C57" s="216" t="s">
        <v>105</v>
      </c>
      <c r="D57" s="218" t="s">
        <v>6</v>
      </c>
      <c r="E57" s="217">
        <v>0</v>
      </c>
      <c r="F57" s="118"/>
      <c r="G57" s="37"/>
      <c r="H57" s="59"/>
      <c r="I57" s="389"/>
    </row>
    <row r="58" spans="1:9" s="33" customFormat="1" ht="22.5" customHeight="1">
      <c r="A58" s="214" t="s">
        <v>343</v>
      </c>
      <c r="B58" s="226" t="s">
        <v>144</v>
      </c>
      <c r="C58" s="216" t="s">
        <v>105</v>
      </c>
      <c r="D58" s="218" t="s">
        <v>6</v>
      </c>
      <c r="E58" s="217">
        <v>0</v>
      </c>
      <c r="F58" s="118"/>
      <c r="G58" s="37"/>
      <c r="H58" s="59"/>
      <c r="I58" s="389"/>
    </row>
    <row r="59" spans="1:9" s="33" customFormat="1" ht="22.5" customHeight="1">
      <c r="A59" s="214" t="s">
        <v>344</v>
      </c>
      <c r="B59" s="226" t="s">
        <v>145</v>
      </c>
      <c r="C59" s="216" t="s">
        <v>105</v>
      </c>
      <c r="D59" s="218" t="s">
        <v>6</v>
      </c>
      <c r="E59" s="217">
        <v>20</v>
      </c>
      <c r="F59" s="118"/>
      <c r="G59" s="37"/>
      <c r="H59" s="59"/>
      <c r="I59" s="389"/>
    </row>
    <row r="60" spans="1:9" s="33" customFormat="1" ht="22.5" customHeight="1">
      <c r="A60" s="214" t="s">
        <v>345</v>
      </c>
      <c r="B60" s="226" t="s">
        <v>146</v>
      </c>
      <c r="C60" s="216" t="s">
        <v>105</v>
      </c>
      <c r="D60" s="218" t="s">
        <v>6</v>
      </c>
      <c r="E60" s="217">
        <v>0</v>
      </c>
      <c r="F60" s="118"/>
      <c r="G60" s="37"/>
      <c r="H60" s="59"/>
      <c r="I60" s="389"/>
    </row>
    <row r="61" spans="1:9" s="33" customFormat="1" ht="22.5" customHeight="1">
      <c r="A61" s="214" t="s">
        <v>346</v>
      </c>
      <c r="B61" s="226" t="s">
        <v>259</v>
      </c>
      <c r="C61" s="66" t="s">
        <v>88</v>
      </c>
      <c r="D61" s="66" t="s">
        <v>92</v>
      </c>
      <c r="E61" s="279">
        <v>2</v>
      </c>
      <c r="F61" s="118"/>
      <c r="G61" s="37"/>
      <c r="H61" s="59"/>
      <c r="I61" s="389"/>
    </row>
    <row r="62" spans="1:9" s="33" customFormat="1" ht="22.5" customHeight="1">
      <c r="A62" s="214" t="s">
        <v>347</v>
      </c>
      <c r="B62" s="226" t="s">
        <v>260</v>
      </c>
      <c r="C62" s="66" t="s">
        <v>88</v>
      </c>
      <c r="D62" s="66" t="s">
        <v>111</v>
      </c>
      <c r="E62" s="279">
        <v>0</v>
      </c>
      <c r="F62" s="118"/>
      <c r="G62" s="37"/>
      <c r="H62" s="59"/>
      <c r="I62" s="389"/>
    </row>
    <row r="63" spans="1:9" s="33" customFormat="1" ht="22.5" customHeight="1">
      <c r="A63" s="41" t="s">
        <v>348</v>
      </c>
      <c r="B63" s="62" t="s">
        <v>261</v>
      </c>
      <c r="C63" s="227"/>
      <c r="D63" s="227"/>
      <c r="E63" s="236"/>
      <c r="F63" s="236"/>
      <c r="G63" s="228"/>
      <c r="H63" s="53"/>
      <c r="I63" s="228"/>
    </row>
    <row r="64" spans="1:9" s="33" customFormat="1" ht="22.5" customHeight="1">
      <c r="A64" s="214" t="s">
        <v>349</v>
      </c>
      <c r="B64" s="226" t="s">
        <v>147</v>
      </c>
      <c r="C64" s="216" t="s">
        <v>105</v>
      </c>
      <c r="D64" s="218" t="s">
        <v>6</v>
      </c>
      <c r="E64" s="217">
        <v>50</v>
      </c>
      <c r="F64" s="118"/>
      <c r="G64" s="37"/>
      <c r="H64" s="59"/>
      <c r="I64" s="389"/>
    </row>
    <row r="65" spans="1:9" s="33" customFormat="1" ht="22.5" customHeight="1">
      <c r="A65" s="214" t="s">
        <v>350</v>
      </c>
      <c r="B65" s="226" t="s">
        <v>148</v>
      </c>
      <c r="C65" s="216" t="s">
        <v>105</v>
      </c>
      <c r="D65" s="218" t="s">
        <v>6</v>
      </c>
      <c r="E65" s="217">
        <v>0</v>
      </c>
      <c r="F65" s="118"/>
      <c r="G65" s="37"/>
      <c r="H65" s="59"/>
      <c r="I65" s="389"/>
    </row>
    <row r="66" spans="1:9" s="33" customFormat="1" ht="22.5" customHeight="1">
      <c r="A66" s="214" t="s">
        <v>351</v>
      </c>
      <c r="B66" s="226" t="s">
        <v>149</v>
      </c>
      <c r="C66" s="216" t="s">
        <v>105</v>
      </c>
      <c r="D66" s="218" t="s">
        <v>6</v>
      </c>
      <c r="E66" s="217">
        <v>100</v>
      </c>
      <c r="F66" s="118"/>
      <c r="G66" s="37"/>
      <c r="H66" s="59"/>
      <c r="I66" s="389"/>
    </row>
    <row r="67" spans="1:9" s="33" customFormat="1" ht="22.5" customHeight="1">
      <c r="A67" s="15" t="s">
        <v>352</v>
      </c>
      <c r="B67" s="64" t="s">
        <v>262</v>
      </c>
      <c r="C67" s="227"/>
      <c r="D67" s="227"/>
      <c r="E67" s="236"/>
      <c r="F67" s="236"/>
      <c r="G67" s="228"/>
      <c r="H67" s="53"/>
      <c r="I67" s="228"/>
    </row>
    <row r="68" spans="1:9" s="33" customFormat="1" ht="22.5" customHeight="1">
      <c r="A68" s="219" t="s">
        <v>353</v>
      </c>
      <c r="B68" s="63" t="s">
        <v>263</v>
      </c>
      <c r="C68" s="11" t="s">
        <v>88</v>
      </c>
      <c r="D68" s="66" t="s">
        <v>92</v>
      </c>
      <c r="E68" s="279">
        <v>6</v>
      </c>
      <c r="F68" s="118"/>
      <c r="G68" s="37"/>
      <c r="H68" s="59"/>
      <c r="I68" s="389"/>
    </row>
    <row r="69" spans="1:9" s="33" customFormat="1" ht="22.5" customHeight="1">
      <c r="A69" s="219" t="s">
        <v>354</v>
      </c>
      <c r="B69" s="63" t="s">
        <v>264</v>
      </c>
      <c r="C69" s="11" t="s">
        <v>88</v>
      </c>
      <c r="D69" s="66" t="s">
        <v>92</v>
      </c>
      <c r="E69" s="279">
        <v>1</v>
      </c>
      <c r="F69" s="118"/>
      <c r="G69" s="37"/>
      <c r="H69" s="59"/>
      <c r="I69" s="389"/>
    </row>
    <row r="70" spans="1:9" s="33" customFormat="1" ht="22.5" customHeight="1">
      <c r="A70" s="219" t="s">
        <v>355</v>
      </c>
      <c r="B70" s="63" t="s">
        <v>150</v>
      </c>
      <c r="C70" s="11" t="s">
        <v>88</v>
      </c>
      <c r="D70" s="66" t="s">
        <v>92</v>
      </c>
      <c r="E70" s="279">
        <v>0</v>
      </c>
      <c r="F70" s="118"/>
      <c r="G70" s="37"/>
      <c r="H70" s="59"/>
      <c r="I70" s="389"/>
    </row>
    <row r="71" spans="1:9" s="33" customFormat="1" ht="22.5" customHeight="1">
      <c r="A71" s="219" t="s">
        <v>356</v>
      </c>
      <c r="B71" s="220" t="s">
        <v>118</v>
      </c>
      <c r="C71" s="11" t="s">
        <v>88</v>
      </c>
      <c r="D71" s="66" t="s">
        <v>92</v>
      </c>
      <c r="E71" s="393"/>
      <c r="F71" s="118"/>
      <c r="G71" s="37"/>
      <c r="H71" s="59"/>
      <c r="I71" s="389"/>
    </row>
    <row r="72" spans="1:9" s="33" customFormat="1" ht="22.5" customHeight="1">
      <c r="A72" s="219" t="s">
        <v>357</v>
      </c>
      <c r="B72" s="221" t="s">
        <v>265</v>
      </c>
      <c r="C72" s="11" t="s">
        <v>88</v>
      </c>
      <c r="D72" s="66" t="s">
        <v>92</v>
      </c>
      <c r="E72" s="48">
        <v>0</v>
      </c>
      <c r="F72" s="118"/>
      <c r="G72" s="37"/>
      <c r="H72" s="59"/>
      <c r="I72" s="389"/>
    </row>
    <row r="73" spans="1:9" s="33" customFormat="1" ht="22.5" customHeight="1">
      <c r="A73" s="15" t="s">
        <v>358</v>
      </c>
      <c r="B73" s="64" t="s">
        <v>266</v>
      </c>
      <c r="C73" s="229" t="s">
        <v>88</v>
      </c>
      <c r="D73" s="222"/>
      <c r="E73" s="230"/>
      <c r="F73" s="228"/>
      <c r="G73" s="228"/>
      <c r="H73" s="53"/>
      <c r="I73" s="228"/>
    </row>
    <row r="74" spans="1:9" s="33" customFormat="1" ht="22.5" customHeight="1">
      <c r="A74" s="219" t="s">
        <v>359</v>
      </c>
      <c r="B74" s="220" t="s">
        <v>267</v>
      </c>
      <c r="C74" s="11" t="s">
        <v>88</v>
      </c>
      <c r="D74" s="66" t="s">
        <v>6</v>
      </c>
      <c r="E74" s="48">
        <v>50</v>
      </c>
      <c r="F74" s="118"/>
      <c r="G74" s="37"/>
      <c r="H74" s="59"/>
      <c r="I74" s="389"/>
    </row>
    <row r="75" spans="1:9" s="33" customFormat="1" ht="22.5" customHeight="1">
      <c r="A75" s="219" t="s">
        <v>360</v>
      </c>
      <c r="B75" s="220" t="s">
        <v>268</v>
      </c>
      <c r="C75" s="11" t="s">
        <v>88</v>
      </c>
      <c r="D75" s="66" t="s">
        <v>92</v>
      </c>
      <c r="E75" s="48">
        <v>5</v>
      </c>
      <c r="F75" s="118"/>
      <c r="G75" s="37"/>
      <c r="H75" s="59"/>
      <c r="I75" s="389"/>
    </row>
    <row r="76" spans="1:9" s="33" customFormat="1" ht="22.5" customHeight="1">
      <c r="A76" s="219" t="s">
        <v>361</v>
      </c>
      <c r="B76" s="220" t="s">
        <v>269</v>
      </c>
      <c r="C76" s="11" t="s">
        <v>88</v>
      </c>
      <c r="D76" s="424" t="s">
        <v>4</v>
      </c>
      <c r="E76" s="425">
        <v>1</v>
      </c>
      <c r="F76" s="118"/>
      <c r="G76" s="37"/>
      <c r="H76" s="59"/>
      <c r="I76" s="389"/>
    </row>
    <row r="77" spans="1:9" s="33" customFormat="1" ht="22.5" customHeight="1">
      <c r="A77" s="219" t="s">
        <v>362</v>
      </c>
      <c r="B77" s="213" t="s">
        <v>151</v>
      </c>
      <c r="C77" s="11" t="s">
        <v>88</v>
      </c>
      <c r="D77" s="66" t="s">
        <v>92</v>
      </c>
      <c r="E77" s="48">
        <v>1</v>
      </c>
      <c r="F77" s="118"/>
      <c r="G77" s="37"/>
      <c r="H77" s="59"/>
      <c r="I77" s="389"/>
    </row>
    <row r="78" spans="1:9" s="33" customFormat="1" ht="22.5" customHeight="1">
      <c r="A78" s="219" t="s">
        <v>363</v>
      </c>
      <c r="B78" s="213" t="s">
        <v>270</v>
      </c>
      <c r="C78" s="11" t="s">
        <v>88</v>
      </c>
      <c r="D78" s="66" t="s">
        <v>92</v>
      </c>
      <c r="E78" s="48">
        <v>1</v>
      </c>
      <c r="F78" s="118"/>
      <c r="G78" s="37"/>
      <c r="H78" s="59"/>
      <c r="I78" s="389"/>
    </row>
    <row r="79" spans="1:9" s="33" customFormat="1" ht="22.5" customHeight="1">
      <c r="A79" s="219" t="s">
        <v>364</v>
      </c>
      <c r="B79" s="213" t="s">
        <v>271</v>
      </c>
      <c r="C79" s="11" t="s">
        <v>88</v>
      </c>
      <c r="D79" s="66" t="s">
        <v>92</v>
      </c>
      <c r="E79" s="48">
        <v>1</v>
      </c>
      <c r="F79" s="118"/>
      <c r="G79" s="37"/>
      <c r="H79" s="59"/>
      <c r="I79" s="389"/>
    </row>
    <row r="80" spans="1:9" s="33" customFormat="1" ht="22.5" customHeight="1">
      <c r="A80" s="219" t="s">
        <v>365</v>
      </c>
      <c r="B80" s="213" t="s">
        <v>152</v>
      </c>
      <c r="C80" s="11" t="s">
        <v>88</v>
      </c>
      <c r="D80" s="66" t="s">
        <v>92</v>
      </c>
      <c r="E80" s="48">
        <v>1</v>
      </c>
      <c r="F80" s="118"/>
      <c r="G80" s="37"/>
      <c r="H80" s="59"/>
      <c r="I80" s="389"/>
    </row>
    <row r="81" spans="1:9" s="33" customFormat="1" ht="22.5" customHeight="1">
      <c r="A81" s="219" t="s">
        <v>366</v>
      </c>
      <c r="B81" s="220" t="s">
        <v>272</v>
      </c>
      <c r="C81" s="11" t="s">
        <v>88</v>
      </c>
      <c r="D81" s="66" t="s">
        <v>4</v>
      </c>
      <c r="E81" s="48">
        <v>1</v>
      </c>
      <c r="F81" s="118"/>
      <c r="G81" s="37"/>
      <c r="H81" s="59"/>
      <c r="I81" s="389"/>
    </row>
    <row r="82" spans="1:9" s="33" customFormat="1" ht="24">
      <c r="A82" s="15" t="s">
        <v>367</v>
      </c>
      <c r="B82" s="64" t="s">
        <v>281</v>
      </c>
      <c r="C82" s="232" t="s">
        <v>88</v>
      </c>
      <c r="D82" s="232" t="s">
        <v>4</v>
      </c>
      <c r="E82" s="394">
        <v>1</v>
      </c>
      <c r="F82" s="237"/>
      <c r="G82" s="237"/>
      <c r="H82" s="53"/>
      <c r="I82" s="234"/>
    </row>
    <row r="83" spans="1:9" s="33" customFormat="1" ht="24">
      <c r="A83" s="15" t="s">
        <v>368</v>
      </c>
      <c r="B83" s="62" t="s">
        <v>280</v>
      </c>
      <c r="C83" s="222" t="s">
        <v>105</v>
      </c>
      <c r="D83" s="222" t="s">
        <v>4</v>
      </c>
      <c r="E83" s="222">
        <v>1</v>
      </c>
      <c r="F83" s="237"/>
      <c r="G83" s="237"/>
      <c r="H83" s="53"/>
      <c r="I83" s="234"/>
    </row>
    <row r="84" spans="1:9" s="5" customFormat="1" ht="24">
      <c r="A84" s="138" t="s">
        <v>369</v>
      </c>
      <c r="B84" s="100" t="s">
        <v>49</v>
      </c>
      <c r="C84" s="98"/>
      <c r="D84" s="107"/>
      <c r="E84" s="395"/>
      <c r="F84" s="97"/>
      <c r="G84" s="97"/>
      <c r="H84" s="156"/>
      <c r="I84" s="98"/>
    </row>
    <row r="85" spans="1:9" s="6" customFormat="1" ht="24">
      <c r="A85" s="26" t="s">
        <v>370</v>
      </c>
      <c r="B85" s="114" t="s">
        <v>273</v>
      </c>
      <c r="C85" s="16"/>
      <c r="D85" s="16"/>
      <c r="E85" s="396"/>
      <c r="F85" s="150"/>
      <c r="G85" s="150"/>
      <c r="H85" s="150"/>
      <c r="I85" s="114"/>
    </row>
    <row r="86" spans="1:9" s="6" customFormat="1" ht="24">
      <c r="A86" s="27" t="s">
        <v>371</v>
      </c>
      <c r="B86" s="108" t="s">
        <v>8</v>
      </c>
      <c r="C86" s="66" t="s">
        <v>90</v>
      </c>
      <c r="D86" s="397"/>
      <c r="E86" s="48">
        <v>0</v>
      </c>
      <c r="F86" s="109"/>
      <c r="G86" s="37"/>
      <c r="H86" s="59"/>
      <c r="I86" s="389"/>
    </row>
    <row r="87" spans="1:9" s="9" customFormat="1" ht="24">
      <c r="A87" s="27" t="s">
        <v>372</v>
      </c>
      <c r="B87" s="116" t="s">
        <v>274</v>
      </c>
      <c r="C87" s="66" t="s">
        <v>90</v>
      </c>
      <c r="D87" s="397"/>
      <c r="E87" s="48">
        <v>0</v>
      </c>
      <c r="F87" s="109"/>
      <c r="G87" s="37"/>
      <c r="H87" s="59"/>
      <c r="I87" s="389"/>
    </row>
    <row r="88" spans="1:9" s="9" customFormat="1" ht="24">
      <c r="A88" s="27" t="s">
        <v>373</v>
      </c>
      <c r="B88" s="117" t="s">
        <v>275</v>
      </c>
      <c r="C88" s="66" t="s">
        <v>88</v>
      </c>
      <c r="D88" s="397"/>
      <c r="E88" s="48">
        <v>0</v>
      </c>
      <c r="F88" s="111"/>
      <c r="G88" s="37"/>
      <c r="H88" s="59"/>
      <c r="I88" s="389"/>
    </row>
    <row r="89" spans="1:9" s="9" customFormat="1" ht="24">
      <c r="A89" s="27" t="s">
        <v>374</v>
      </c>
      <c r="B89" s="116" t="s">
        <v>276</v>
      </c>
      <c r="C89" s="66" t="s">
        <v>88</v>
      </c>
      <c r="D89" s="397"/>
      <c r="E89" s="48">
        <v>0</v>
      </c>
      <c r="F89" s="111"/>
      <c r="G89" s="37"/>
      <c r="H89" s="59"/>
      <c r="I89" s="389"/>
    </row>
    <row r="90" spans="1:9" s="9" customFormat="1" ht="24">
      <c r="A90" s="27" t="s">
        <v>375</v>
      </c>
      <c r="B90" s="116" t="s">
        <v>277</v>
      </c>
      <c r="C90" s="66" t="s">
        <v>88</v>
      </c>
      <c r="D90" s="397"/>
      <c r="E90" s="48">
        <v>0</v>
      </c>
      <c r="F90" s="111"/>
      <c r="G90" s="37"/>
      <c r="H90" s="59"/>
      <c r="I90" s="389"/>
    </row>
    <row r="91" spans="1:9" s="9" customFormat="1" ht="24">
      <c r="A91" s="27" t="s">
        <v>376</v>
      </c>
      <c r="B91" s="116" t="s">
        <v>107</v>
      </c>
      <c r="C91" s="66" t="s">
        <v>88</v>
      </c>
      <c r="D91" s="397"/>
      <c r="E91" s="48">
        <v>0</v>
      </c>
      <c r="F91" s="111"/>
      <c r="G91" s="37"/>
      <c r="H91" s="59"/>
      <c r="I91" s="389"/>
    </row>
    <row r="92" spans="1:9" s="9" customFormat="1" ht="24">
      <c r="A92" s="27" t="s">
        <v>377</v>
      </c>
      <c r="B92" s="116" t="s">
        <v>103</v>
      </c>
      <c r="C92" s="66" t="s">
        <v>88</v>
      </c>
      <c r="D92" s="397"/>
      <c r="E92" s="48">
        <v>0</v>
      </c>
      <c r="F92" s="111"/>
      <c r="G92" s="37"/>
      <c r="H92" s="59"/>
      <c r="I92" s="389"/>
    </row>
    <row r="93" spans="1:9" s="9" customFormat="1" ht="24">
      <c r="A93" s="27" t="s">
        <v>378</v>
      </c>
      <c r="B93" s="116" t="s">
        <v>104</v>
      </c>
      <c r="C93" s="66" t="s">
        <v>88</v>
      </c>
      <c r="D93" s="397"/>
      <c r="E93" s="48">
        <v>0</v>
      </c>
      <c r="F93" s="111"/>
      <c r="G93" s="37"/>
      <c r="H93" s="59"/>
      <c r="I93" s="389"/>
    </row>
    <row r="94" spans="1:9" s="9" customFormat="1" ht="24">
      <c r="A94" s="27" t="s">
        <v>379</v>
      </c>
      <c r="B94" s="116" t="s">
        <v>278</v>
      </c>
      <c r="C94" s="66" t="s">
        <v>88</v>
      </c>
      <c r="D94" s="397"/>
      <c r="E94" s="48">
        <v>0</v>
      </c>
      <c r="F94" s="111"/>
      <c r="G94" s="37"/>
      <c r="H94" s="59"/>
      <c r="I94" s="389"/>
    </row>
    <row r="95" spans="1:9" s="9" customFormat="1" ht="24">
      <c r="A95" s="27" t="s">
        <v>380</v>
      </c>
      <c r="B95" s="116" t="s">
        <v>279</v>
      </c>
      <c r="C95" s="66" t="s">
        <v>105</v>
      </c>
      <c r="D95" s="397"/>
      <c r="E95" s="48">
        <v>0</v>
      </c>
      <c r="F95" s="118"/>
      <c r="G95" s="54"/>
      <c r="H95" s="59"/>
      <c r="I95" s="389"/>
    </row>
    <row r="96" spans="1:9" s="9" customFormat="1" ht="24">
      <c r="A96" s="26" t="s">
        <v>381</v>
      </c>
      <c r="B96" s="157" t="s">
        <v>253</v>
      </c>
      <c r="C96" s="383"/>
      <c r="D96" s="382"/>
      <c r="E96" s="384"/>
      <c r="F96" s="159"/>
      <c r="G96" s="160"/>
      <c r="H96" s="358"/>
      <c r="I96" s="361"/>
    </row>
    <row r="97" spans="1:9" s="9" customFormat="1" ht="24">
      <c r="A97" s="40" t="s">
        <v>382</v>
      </c>
      <c r="B97" s="108" t="s">
        <v>8</v>
      </c>
      <c r="C97" s="66" t="s">
        <v>90</v>
      </c>
      <c r="D97" s="216"/>
      <c r="E97" s="48">
        <v>0</v>
      </c>
      <c r="F97" s="109"/>
      <c r="G97" s="37"/>
      <c r="H97" s="204"/>
      <c r="I97" s="389"/>
    </row>
    <row r="98" spans="1:9" s="9" customFormat="1" ht="24">
      <c r="A98" s="40" t="s">
        <v>383</v>
      </c>
      <c r="B98" s="108" t="s">
        <v>252</v>
      </c>
      <c r="C98" s="66" t="s">
        <v>90</v>
      </c>
      <c r="D98" s="216"/>
      <c r="E98" s="48">
        <v>0</v>
      </c>
      <c r="F98" s="109"/>
      <c r="G98" s="37"/>
      <c r="H98" s="204"/>
      <c r="I98" s="389"/>
    </row>
    <row r="99" spans="1:9" s="9" customFormat="1" ht="24">
      <c r="A99" s="40" t="s">
        <v>384</v>
      </c>
      <c r="B99" s="119" t="s">
        <v>251</v>
      </c>
      <c r="C99" s="66" t="s">
        <v>90</v>
      </c>
      <c r="D99" s="216"/>
      <c r="E99" s="48">
        <v>0</v>
      </c>
      <c r="F99" s="109"/>
      <c r="G99" s="37"/>
      <c r="H99" s="204"/>
      <c r="I99" s="389"/>
    </row>
    <row r="100" spans="1:9" s="9" customFormat="1" ht="24">
      <c r="A100" s="40" t="s">
        <v>385</v>
      </c>
      <c r="B100" s="119" t="s">
        <v>250</v>
      </c>
      <c r="C100" s="66" t="s">
        <v>88</v>
      </c>
      <c r="D100" s="216"/>
      <c r="E100" s="48">
        <v>0</v>
      </c>
      <c r="F100" s="109"/>
      <c r="G100" s="37"/>
      <c r="H100" s="204"/>
      <c r="I100" s="389"/>
    </row>
    <row r="101" spans="1:9" s="9" customFormat="1" ht="24">
      <c r="A101" s="40" t="s">
        <v>386</v>
      </c>
      <c r="B101" s="119" t="s">
        <v>115</v>
      </c>
      <c r="C101" s="66" t="s">
        <v>88</v>
      </c>
      <c r="D101" s="216"/>
      <c r="E101" s="48">
        <v>0</v>
      </c>
      <c r="F101" s="109"/>
      <c r="G101" s="37"/>
      <c r="H101" s="204"/>
      <c r="I101" s="389"/>
    </row>
    <row r="102" spans="1:9" s="5" customFormat="1" ht="24">
      <c r="A102" s="40" t="s">
        <v>387</v>
      </c>
      <c r="B102" s="110" t="s">
        <v>50</v>
      </c>
      <c r="C102" s="216" t="s">
        <v>91</v>
      </c>
      <c r="D102" s="216"/>
      <c r="E102" s="48">
        <v>0</v>
      </c>
      <c r="F102" s="109"/>
      <c r="G102" s="37"/>
      <c r="H102" s="206"/>
      <c r="I102" s="389"/>
    </row>
    <row r="103" spans="1:9" s="5" customFormat="1" ht="24">
      <c r="A103" s="40" t="s">
        <v>388</v>
      </c>
      <c r="B103" s="110" t="s">
        <v>215</v>
      </c>
      <c r="C103" s="216" t="s">
        <v>91</v>
      </c>
      <c r="D103" s="216"/>
      <c r="E103" s="48">
        <v>0</v>
      </c>
      <c r="F103" s="109"/>
      <c r="G103" s="37"/>
      <c r="H103" s="206"/>
      <c r="I103" s="389"/>
    </row>
    <row r="104" spans="1:9" s="5" customFormat="1" ht="24">
      <c r="A104" s="40" t="s">
        <v>389</v>
      </c>
      <c r="B104" s="110" t="s">
        <v>77</v>
      </c>
      <c r="C104" s="216" t="s">
        <v>91</v>
      </c>
      <c r="D104" s="216"/>
      <c r="E104" s="48">
        <v>0</v>
      </c>
      <c r="F104" s="109"/>
      <c r="G104" s="37"/>
      <c r="H104" s="206"/>
      <c r="I104" s="389"/>
    </row>
    <row r="105" spans="1:9" s="5" customFormat="1" ht="24">
      <c r="A105" s="40" t="s">
        <v>390</v>
      </c>
      <c r="B105" s="110" t="s">
        <v>216</v>
      </c>
      <c r="C105" s="216" t="s">
        <v>91</v>
      </c>
      <c r="D105" s="216"/>
      <c r="E105" s="48">
        <v>0</v>
      </c>
      <c r="F105" s="109"/>
      <c r="G105" s="37"/>
      <c r="H105" s="206"/>
      <c r="I105" s="389"/>
    </row>
    <row r="106" spans="1:9" s="5" customFormat="1" ht="24">
      <c r="A106" s="40" t="s">
        <v>391</v>
      </c>
      <c r="B106" s="110" t="s">
        <v>13</v>
      </c>
      <c r="C106" s="216" t="s">
        <v>91</v>
      </c>
      <c r="D106" s="216"/>
      <c r="E106" s="48">
        <v>0</v>
      </c>
      <c r="F106" s="109"/>
      <c r="G106" s="37"/>
      <c r="H106" s="206"/>
      <c r="I106" s="389"/>
    </row>
    <row r="107" spans="1:9" s="5" customFormat="1" ht="27" customHeight="1">
      <c r="A107" s="40" t="s">
        <v>392</v>
      </c>
      <c r="B107" s="110" t="s">
        <v>217</v>
      </c>
      <c r="C107" s="216" t="s">
        <v>91</v>
      </c>
      <c r="D107" s="216"/>
      <c r="E107" s="48">
        <v>0</v>
      </c>
      <c r="F107" s="109"/>
      <c r="G107" s="37"/>
      <c r="H107" s="206"/>
      <c r="I107" s="389"/>
    </row>
    <row r="108" spans="1:9" s="9" customFormat="1" ht="24">
      <c r="A108" s="40" t="s">
        <v>393</v>
      </c>
      <c r="B108" s="116" t="s">
        <v>249</v>
      </c>
      <c r="C108" s="66" t="s">
        <v>88</v>
      </c>
      <c r="D108" s="216"/>
      <c r="E108" s="48">
        <v>0</v>
      </c>
      <c r="F108" s="118"/>
      <c r="G108" s="54"/>
      <c r="H108" s="59"/>
      <c r="I108" s="389"/>
    </row>
    <row r="109" spans="1:9" s="9" customFormat="1" ht="48">
      <c r="A109" s="40" t="s">
        <v>394</v>
      </c>
      <c r="B109" s="110" t="s">
        <v>248</v>
      </c>
      <c r="C109" s="66" t="s">
        <v>88</v>
      </c>
      <c r="D109" s="216"/>
      <c r="E109" s="48">
        <v>0</v>
      </c>
      <c r="F109" s="120"/>
      <c r="G109" s="37"/>
      <c r="H109" s="204"/>
      <c r="I109" s="389"/>
    </row>
    <row r="110" spans="1:9" s="5" customFormat="1" ht="24">
      <c r="A110" s="138" t="s">
        <v>395</v>
      </c>
      <c r="B110" s="100" t="s">
        <v>9</v>
      </c>
      <c r="C110" s="98"/>
      <c r="D110" s="107"/>
      <c r="E110" s="395"/>
      <c r="F110" s="97"/>
      <c r="G110" s="97"/>
      <c r="H110" s="156"/>
      <c r="I110" s="98"/>
    </row>
    <row r="111" spans="1:9" s="6" customFormat="1" ht="24">
      <c r="A111" s="26" t="s">
        <v>396</v>
      </c>
      <c r="B111" s="157" t="s">
        <v>247</v>
      </c>
      <c r="C111" s="158"/>
      <c r="D111" s="16"/>
      <c r="E111" s="396"/>
      <c r="F111" s="150"/>
      <c r="G111" s="150"/>
      <c r="H111" s="150"/>
      <c r="I111" s="114"/>
    </row>
    <row r="112" spans="1:9" s="6" customFormat="1" ht="24">
      <c r="A112" s="36" t="s">
        <v>397</v>
      </c>
      <c r="B112" s="110" t="s">
        <v>244</v>
      </c>
      <c r="C112" s="216" t="s">
        <v>91</v>
      </c>
      <c r="D112" s="216" t="s">
        <v>7</v>
      </c>
      <c r="E112" s="48">
        <f>(240+115+40+40+35)*0.1</f>
        <v>47</v>
      </c>
      <c r="F112" s="109"/>
      <c r="G112" s="37"/>
      <c r="H112" s="206"/>
      <c r="I112" s="389"/>
    </row>
    <row r="113" spans="1:9" s="6" customFormat="1" ht="24">
      <c r="A113" s="36" t="s">
        <v>398</v>
      </c>
      <c r="B113" s="110" t="s">
        <v>245</v>
      </c>
      <c r="C113" s="216" t="s">
        <v>91</v>
      </c>
      <c r="D113" s="216" t="s">
        <v>7</v>
      </c>
      <c r="E113" s="48">
        <f>(140+9+9+100)*0.05</f>
        <v>12.9</v>
      </c>
      <c r="F113" s="109"/>
      <c r="G113" s="37"/>
      <c r="H113" s="206"/>
      <c r="I113" s="389"/>
    </row>
    <row r="114" spans="1:9" s="6" customFormat="1" ht="24">
      <c r="A114" s="36" t="s">
        <v>399</v>
      </c>
      <c r="B114" s="110" t="s">
        <v>246</v>
      </c>
      <c r="C114" s="216" t="s">
        <v>91</v>
      </c>
      <c r="D114" s="216" t="s">
        <v>5</v>
      </c>
      <c r="E114" s="48">
        <f>140+9+9+100</f>
        <v>258</v>
      </c>
      <c r="F114" s="109"/>
      <c r="G114" s="37"/>
      <c r="H114" s="206"/>
      <c r="I114" s="389"/>
    </row>
    <row r="115" spans="1:9" s="6" customFormat="1" ht="24">
      <c r="A115" s="26" t="s">
        <v>400</v>
      </c>
      <c r="B115" s="157" t="s">
        <v>243</v>
      </c>
      <c r="C115" s="158"/>
      <c r="D115" s="16"/>
      <c r="E115" s="396"/>
      <c r="F115" s="150"/>
      <c r="G115" s="150"/>
      <c r="H115" s="150"/>
      <c r="I115" s="398"/>
    </row>
    <row r="116" spans="1:9" s="6" customFormat="1" ht="24">
      <c r="A116" s="36" t="s">
        <v>401</v>
      </c>
      <c r="B116" s="28" t="s">
        <v>69</v>
      </c>
      <c r="C116" s="11" t="s">
        <v>88</v>
      </c>
      <c r="D116" s="11" t="s">
        <v>5</v>
      </c>
      <c r="E116" s="364">
        <f>9.95*4</f>
        <v>39.799999999999997</v>
      </c>
      <c r="F116" s="109"/>
      <c r="G116" s="37"/>
      <c r="H116" s="206"/>
      <c r="I116" s="389"/>
    </row>
    <row r="117" spans="1:9" s="5" customFormat="1" ht="24">
      <c r="A117" s="36" t="s">
        <v>402</v>
      </c>
      <c r="B117" s="28" t="s">
        <v>70</v>
      </c>
      <c r="C117" s="11" t="s">
        <v>88</v>
      </c>
      <c r="D117" s="11" t="s">
        <v>5</v>
      </c>
      <c r="E117" s="48">
        <v>2.63</v>
      </c>
      <c r="F117" s="111"/>
      <c r="G117" s="37"/>
      <c r="H117" s="207"/>
      <c r="I117" s="389"/>
    </row>
    <row r="118" spans="1:9" s="6" customFormat="1" ht="24">
      <c r="A118" s="36" t="s">
        <v>403</v>
      </c>
      <c r="B118" s="28" t="s">
        <v>71</v>
      </c>
      <c r="C118" s="11" t="s">
        <v>88</v>
      </c>
      <c r="D118" s="66" t="s">
        <v>92</v>
      </c>
      <c r="E118" s="364">
        <v>4</v>
      </c>
      <c r="F118" s="111"/>
      <c r="G118" s="37"/>
      <c r="H118" s="207"/>
      <c r="I118" s="389"/>
    </row>
    <row r="119" spans="1:9" s="4" customFormat="1" ht="24">
      <c r="A119" s="36" t="s">
        <v>404</v>
      </c>
      <c r="B119" s="28" t="s">
        <v>72</v>
      </c>
      <c r="C119" s="66" t="s">
        <v>88</v>
      </c>
      <c r="D119" s="216" t="s">
        <v>6</v>
      </c>
      <c r="E119" s="365">
        <f>6.75+6.75+1.6+1.6+4+3</f>
        <v>23.7</v>
      </c>
      <c r="F119" s="111"/>
      <c r="G119" s="37"/>
      <c r="H119" s="207"/>
      <c r="I119" s="389"/>
    </row>
    <row r="120" spans="1:9" s="5" customFormat="1" ht="24">
      <c r="A120" s="36" t="s">
        <v>405</v>
      </c>
      <c r="B120" s="110" t="s">
        <v>157</v>
      </c>
      <c r="C120" s="66" t="s">
        <v>88</v>
      </c>
      <c r="D120" s="66" t="s">
        <v>92</v>
      </c>
      <c r="E120" s="48">
        <v>8</v>
      </c>
      <c r="F120" s="111"/>
      <c r="G120" s="37"/>
      <c r="H120" s="207"/>
      <c r="I120" s="389"/>
    </row>
    <row r="121" spans="1:9" s="5" customFormat="1" ht="24">
      <c r="A121" s="36" t="s">
        <v>406</v>
      </c>
      <c r="B121" s="105" t="s">
        <v>240</v>
      </c>
      <c r="C121" s="66" t="s">
        <v>88</v>
      </c>
      <c r="D121" s="66" t="s">
        <v>5</v>
      </c>
      <c r="E121" s="48">
        <f>4*(0.75*2)</f>
        <v>6</v>
      </c>
      <c r="F121" s="109"/>
      <c r="G121" s="37"/>
      <c r="H121" s="206"/>
      <c r="I121" s="389"/>
    </row>
    <row r="122" spans="1:9" s="6" customFormat="1" ht="24">
      <c r="A122" s="26" t="s">
        <v>407</v>
      </c>
      <c r="B122" s="157" t="s">
        <v>235</v>
      </c>
      <c r="C122" s="158"/>
      <c r="D122" s="16"/>
      <c r="E122" s="396"/>
      <c r="F122" s="150"/>
      <c r="G122" s="150"/>
      <c r="H122" s="150"/>
      <c r="I122" s="398"/>
    </row>
    <row r="123" spans="1:9" s="5" customFormat="1" ht="24">
      <c r="A123" s="34" t="s">
        <v>408</v>
      </c>
      <c r="B123" s="28" t="s">
        <v>236</v>
      </c>
      <c r="C123" s="11" t="s">
        <v>88</v>
      </c>
      <c r="D123" s="66" t="s">
        <v>7</v>
      </c>
      <c r="E123" s="48">
        <f>(0.55*0.4*36)</f>
        <v>7.9200000000000008</v>
      </c>
      <c r="F123" s="109"/>
      <c r="G123" s="37"/>
      <c r="H123" s="206"/>
      <c r="I123" s="389"/>
    </row>
    <row r="124" spans="1:9" s="5" customFormat="1" ht="24">
      <c r="A124" s="34" t="s">
        <v>409</v>
      </c>
      <c r="B124" s="108" t="s">
        <v>237</v>
      </c>
      <c r="C124" s="11" t="s">
        <v>88</v>
      </c>
      <c r="D124" s="11" t="s">
        <v>7</v>
      </c>
      <c r="E124" s="48">
        <f>(0.15*3.3*6)</f>
        <v>2.9699999999999998</v>
      </c>
      <c r="F124" s="109"/>
      <c r="G124" s="37"/>
      <c r="H124" s="206"/>
      <c r="I124" s="389"/>
    </row>
    <row r="125" spans="1:9" s="5" customFormat="1" ht="24">
      <c r="A125" s="34" t="s">
        <v>410</v>
      </c>
      <c r="B125" s="28" t="s">
        <v>241</v>
      </c>
      <c r="C125" s="11" t="s">
        <v>88</v>
      </c>
      <c r="D125" s="11" t="s">
        <v>7</v>
      </c>
      <c r="E125" s="48">
        <f>((8*3)*0.12)+(0.1*0.1*(6.2*6))</f>
        <v>3.2519999999999998</v>
      </c>
      <c r="F125" s="109"/>
      <c r="G125" s="37"/>
      <c r="H125" s="206"/>
      <c r="I125" s="389"/>
    </row>
    <row r="126" spans="1:9" s="5" customFormat="1" ht="24">
      <c r="A126" s="34" t="s">
        <v>411</v>
      </c>
      <c r="B126" s="28" t="s">
        <v>240</v>
      </c>
      <c r="C126" s="11" t="s">
        <v>88</v>
      </c>
      <c r="D126" s="11" t="s">
        <v>5</v>
      </c>
      <c r="E126" s="101">
        <f>0.86*2</f>
        <v>1.72</v>
      </c>
      <c r="F126" s="109"/>
      <c r="G126" s="37"/>
      <c r="H126" s="206"/>
      <c r="I126" s="389"/>
    </row>
    <row r="127" spans="1:9" s="7" customFormat="1" ht="24">
      <c r="A127" s="34" t="s">
        <v>412</v>
      </c>
      <c r="B127" s="28" t="s">
        <v>242</v>
      </c>
      <c r="C127" s="11" t="s">
        <v>88</v>
      </c>
      <c r="D127" s="216" t="s">
        <v>6</v>
      </c>
      <c r="E127" s="48">
        <f>8.5+1.5+(6.3*5)</f>
        <v>41.5</v>
      </c>
      <c r="F127" s="120"/>
      <c r="G127" s="37"/>
      <c r="H127" s="206"/>
      <c r="I127" s="389"/>
    </row>
    <row r="128" spans="1:9" s="6" customFormat="1" ht="24">
      <c r="A128" s="26" t="s">
        <v>413</v>
      </c>
      <c r="B128" s="157" t="s">
        <v>234</v>
      </c>
      <c r="C128" s="158"/>
      <c r="D128" s="16"/>
      <c r="E128" s="396"/>
      <c r="F128" s="150"/>
      <c r="G128" s="150"/>
      <c r="H128" s="150"/>
      <c r="I128" s="398"/>
    </row>
    <row r="129" spans="1:9" s="5" customFormat="1" ht="24">
      <c r="A129" s="34" t="s">
        <v>414</v>
      </c>
      <c r="B129" s="28" t="s">
        <v>236</v>
      </c>
      <c r="C129" s="11" t="s">
        <v>91</v>
      </c>
      <c r="D129" s="11" t="s">
        <v>7</v>
      </c>
      <c r="E129" s="101">
        <f>(0.4*0.3*0.8)*4</f>
        <v>0.38400000000000001</v>
      </c>
      <c r="F129" s="109"/>
      <c r="G129" s="37"/>
      <c r="H129" s="206"/>
      <c r="I129" s="389"/>
    </row>
    <row r="130" spans="1:9" s="5" customFormat="1" ht="24">
      <c r="A130" s="34" t="s">
        <v>415</v>
      </c>
      <c r="B130" s="108" t="s">
        <v>237</v>
      </c>
      <c r="C130" s="66" t="s">
        <v>91</v>
      </c>
      <c r="D130" s="66" t="s">
        <v>7</v>
      </c>
      <c r="E130" s="101">
        <f>(0.15*0.25)*4</f>
        <v>0.15</v>
      </c>
      <c r="F130" s="109"/>
      <c r="G130" s="37"/>
      <c r="H130" s="206"/>
      <c r="I130" s="389"/>
    </row>
    <row r="131" spans="1:9" s="5" customFormat="1" ht="24">
      <c r="A131" s="34" t="s">
        <v>416</v>
      </c>
      <c r="B131" s="108" t="s">
        <v>238</v>
      </c>
      <c r="C131" s="66" t="s">
        <v>91</v>
      </c>
      <c r="D131" s="66" t="s">
        <v>7</v>
      </c>
      <c r="E131" s="101">
        <f>(0.8*2*0.12)+(0.1*0.1*1.2*4)</f>
        <v>0.24000000000000002</v>
      </c>
      <c r="F131" s="109"/>
      <c r="G131" s="37"/>
      <c r="H131" s="206"/>
      <c r="I131" s="389"/>
    </row>
    <row r="132" spans="1:9" s="7" customFormat="1" ht="24">
      <c r="A132" s="34" t="s">
        <v>417</v>
      </c>
      <c r="B132" s="108" t="s">
        <v>239</v>
      </c>
      <c r="C132" s="66" t="s">
        <v>91</v>
      </c>
      <c r="D132" s="216" t="s">
        <v>6</v>
      </c>
      <c r="E132" s="48">
        <f>1.2*4</f>
        <v>4.8</v>
      </c>
      <c r="F132" s="120"/>
      <c r="G132" s="37"/>
      <c r="H132" s="206"/>
      <c r="I132" s="389"/>
    </row>
    <row r="133" spans="1:9" s="7" customFormat="1" ht="24">
      <c r="A133" s="34" t="s">
        <v>418</v>
      </c>
      <c r="B133" s="28" t="s">
        <v>240</v>
      </c>
      <c r="C133" s="66" t="s">
        <v>91</v>
      </c>
      <c r="D133" s="216" t="s">
        <v>5</v>
      </c>
      <c r="E133" s="48">
        <f>1.08*2</f>
        <v>2.16</v>
      </c>
      <c r="F133" s="109"/>
      <c r="G133" s="37"/>
      <c r="H133" s="206"/>
      <c r="I133" s="389"/>
    </row>
    <row r="134" spans="1:9" s="5" customFormat="1" ht="24">
      <c r="A134" s="96" t="s">
        <v>419</v>
      </c>
      <c r="B134" s="100" t="s">
        <v>10</v>
      </c>
      <c r="C134" s="98"/>
      <c r="D134" s="107"/>
      <c r="E134" s="395"/>
      <c r="F134" s="97"/>
      <c r="G134" s="97"/>
      <c r="H134" s="94"/>
      <c r="I134" s="98"/>
    </row>
    <row r="135" spans="1:9" s="6" customFormat="1" ht="24">
      <c r="A135" s="26" t="s">
        <v>420</v>
      </c>
      <c r="B135" s="157" t="s">
        <v>282</v>
      </c>
      <c r="C135" s="158"/>
      <c r="D135" s="16"/>
      <c r="E135" s="396"/>
      <c r="F135" s="150"/>
      <c r="G135" s="150"/>
      <c r="H135" s="150"/>
      <c r="I135" s="398"/>
    </row>
    <row r="136" spans="1:9" s="6" customFormat="1" ht="48">
      <c r="A136" s="34" t="s">
        <v>421</v>
      </c>
      <c r="B136" s="28" t="s">
        <v>230</v>
      </c>
      <c r="C136" s="11" t="s">
        <v>91</v>
      </c>
      <c r="D136" s="66" t="s">
        <v>6</v>
      </c>
      <c r="E136" s="48">
        <f>(((19+3.2+1.7+0.85+2.32)*2)+(10.83+3.6+0.5+0.5+3.6)+(3.5*3))*1.1</f>
        <v>92.037000000000006</v>
      </c>
      <c r="F136" s="111"/>
      <c r="G136" s="37"/>
      <c r="H136" s="206"/>
      <c r="I136" s="389"/>
    </row>
    <row r="137" spans="1:9" s="5" customFormat="1" ht="24">
      <c r="A137" s="34" t="s">
        <v>422</v>
      </c>
      <c r="B137" s="28" t="s">
        <v>73</v>
      </c>
      <c r="C137" s="11" t="s">
        <v>91</v>
      </c>
      <c r="D137" s="66" t="s">
        <v>92</v>
      </c>
      <c r="E137" s="48">
        <f>2+4+3</f>
        <v>9</v>
      </c>
      <c r="F137" s="109"/>
      <c r="G137" s="37"/>
      <c r="H137" s="206"/>
      <c r="I137" s="389"/>
    </row>
    <row r="138" spans="1:9" s="5" customFormat="1" ht="24">
      <c r="A138" s="34" t="s">
        <v>423</v>
      </c>
      <c r="B138" s="28" t="s">
        <v>43</v>
      </c>
      <c r="C138" s="11" t="s">
        <v>91</v>
      </c>
      <c r="D138" s="216" t="s">
        <v>6</v>
      </c>
      <c r="E138" s="48">
        <f>3.15+3.15+3.65+3.65</f>
        <v>13.6</v>
      </c>
      <c r="F138" s="109"/>
      <c r="G138" s="37"/>
      <c r="H138" s="206"/>
      <c r="I138" s="389"/>
    </row>
    <row r="139" spans="1:9" s="5" customFormat="1" ht="24">
      <c r="A139" s="34" t="s">
        <v>424</v>
      </c>
      <c r="B139" s="28" t="s">
        <v>231</v>
      </c>
      <c r="C139" s="11" t="s">
        <v>91</v>
      </c>
      <c r="D139" s="216" t="s">
        <v>6</v>
      </c>
      <c r="E139" s="48">
        <f>(48+28+21+2.2)*1.1</f>
        <v>109.12000000000002</v>
      </c>
      <c r="F139" s="109"/>
      <c r="G139" s="37"/>
      <c r="H139" s="206"/>
      <c r="I139" s="389"/>
    </row>
    <row r="140" spans="1:9" s="5" customFormat="1" ht="24">
      <c r="A140" s="34" t="s">
        <v>425</v>
      </c>
      <c r="B140" s="28" t="s">
        <v>74</v>
      </c>
      <c r="C140" s="11" t="s">
        <v>91</v>
      </c>
      <c r="D140" s="216"/>
      <c r="E140" s="48">
        <v>0</v>
      </c>
      <c r="F140" s="111"/>
      <c r="G140" s="37"/>
      <c r="H140" s="206"/>
      <c r="I140" s="389"/>
    </row>
    <row r="141" spans="1:9" s="5" customFormat="1" ht="24">
      <c r="A141" s="34" t="s">
        <v>426</v>
      </c>
      <c r="B141" s="28" t="s">
        <v>232</v>
      </c>
      <c r="C141" s="11" t="s">
        <v>91</v>
      </c>
      <c r="D141" s="66" t="s">
        <v>92</v>
      </c>
      <c r="E141" s="48">
        <v>1</v>
      </c>
      <c r="F141" s="109"/>
      <c r="G141" s="37"/>
      <c r="H141" s="206"/>
      <c r="I141" s="389"/>
    </row>
    <row r="142" spans="1:9" s="5" customFormat="1" ht="24">
      <c r="A142" s="34" t="s">
        <v>427</v>
      </c>
      <c r="B142" s="28" t="s">
        <v>233</v>
      </c>
      <c r="C142" s="11" t="s">
        <v>91</v>
      </c>
      <c r="D142" s="66"/>
      <c r="E142" s="48">
        <v>0</v>
      </c>
      <c r="F142" s="109"/>
      <c r="G142" s="37"/>
      <c r="H142" s="206"/>
      <c r="I142" s="389"/>
    </row>
    <row r="143" spans="1:9" s="6" customFormat="1" ht="24">
      <c r="A143" s="26" t="s">
        <v>428</v>
      </c>
      <c r="B143" s="157" t="s">
        <v>283</v>
      </c>
      <c r="C143" s="158"/>
      <c r="D143" s="16"/>
      <c r="E143" s="396"/>
      <c r="F143" s="150"/>
      <c r="G143" s="150"/>
      <c r="H143" s="150"/>
      <c r="I143" s="398"/>
    </row>
    <row r="144" spans="1:9" s="6" customFormat="1" ht="24">
      <c r="A144" s="27" t="s">
        <v>429</v>
      </c>
      <c r="B144" s="108" t="s">
        <v>228</v>
      </c>
      <c r="C144" s="11" t="s">
        <v>91</v>
      </c>
      <c r="D144" s="66" t="s">
        <v>4</v>
      </c>
      <c r="E144" s="279">
        <v>1</v>
      </c>
      <c r="F144" s="120"/>
      <c r="G144" s="54"/>
      <c r="H144" s="206"/>
      <c r="I144" s="389"/>
    </row>
    <row r="145" spans="1:9" s="5" customFormat="1" ht="24">
      <c r="A145" s="27" t="s">
        <v>430</v>
      </c>
      <c r="B145" s="28" t="s">
        <v>11</v>
      </c>
      <c r="C145" s="11" t="s">
        <v>88</v>
      </c>
      <c r="D145" s="66" t="s">
        <v>92</v>
      </c>
      <c r="E145" s="279">
        <v>1</v>
      </c>
      <c r="F145" s="109"/>
      <c r="G145" s="54"/>
      <c r="H145" s="206"/>
      <c r="I145" s="389"/>
    </row>
    <row r="146" spans="1:9" s="5" customFormat="1" ht="24">
      <c r="A146" s="27" t="s">
        <v>431</v>
      </c>
      <c r="B146" s="28" t="s">
        <v>229</v>
      </c>
      <c r="C146" s="11" t="s">
        <v>88</v>
      </c>
      <c r="D146" s="216" t="s">
        <v>6</v>
      </c>
      <c r="E146" s="279">
        <f>(25.3+2)*1.1</f>
        <v>30.030000000000005</v>
      </c>
      <c r="F146" s="109"/>
      <c r="G146" s="54"/>
      <c r="H146" s="206"/>
      <c r="I146" s="389"/>
    </row>
    <row r="147" spans="1:9" s="5" customFormat="1" ht="24">
      <c r="A147" s="27" t="s">
        <v>432</v>
      </c>
      <c r="B147" s="28" t="s">
        <v>284</v>
      </c>
      <c r="C147" s="11" t="s">
        <v>88</v>
      </c>
      <c r="D147" s="66"/>
      <c r="E147" s="48">
        <v>0</v>
      </c>
      <c r="F147" s="111"/>
      <c r="G147" s="54"/>
      <c r="H147" s="206"/>
      <c r="I147" s="389"/>
    </row>
    <row r="148" spans="1:9" s="6" customFormat="1" ht="24">
      <c r="A148" s="26" t="s">
        <v>433</v>
      </c>
      <c r="B148" s="157" t="s">
        <v>227</v>
      </c>
      <c r="C148" s="158"/>
      <c r="D148" s="16"/>
      <c r="E148" s="396"/>
      <c r="F148" s="150"/>
      <c r="G148" s="150"/>
      <c r="H148" s="150"/>
      <c r="I148" s="398"/>
    </row>
    <row r="149" spans="1:9" s="6" customFormat="1" ht="24">
      <c r="A149" s="27" t="s">
        <v>434</v>
      </c>
      <c r="B149" s="108" t="s">
        <v>222</v>
      </c>
      <c r="C149" s="11" t="s">
        <v>91</v>
      </c>
      <c r="D149" s="66"/>
      <c r="E149" s="48">
        <v>0</v>
      </c>
      <c r="F149" s="120"/>
      <c r="G149" s="54"/>
      <c r="H149" s="206"/>
      <c r="I149" s="389"/>
    </row>
    <row r="150" spans="1:9" s="5" customFormat="1" ht="24">
      <c r="A150" s="27" t="s">
        <v>435</v>
      </c>
      <c r="B150" s="28" t="s">
        <v>223</v>
      </c>
      <c r="C150" s="11" t="s">
        <v>91</v>
      </c>
      <c r="D150" s="66" t="s">
        <v>92</v>
      </c>
      <c r="E150" s="48">
        <v>1</v>
      </c>
      <c r="F150" s="109"/>
      <c r="G150" s="54"/>
      <c r="H150" s="206"/>
      <c r="I150" s="389"/>
    </row>
    <row r="151" spans="1:9" s="7" customFormat="1" ht="19.899999999999999" customHeight="1">
      <c r="A151" s="27" t="s">
        <v>436</v>
      </c>
      <c r="B151" s="28" t="s">
        <v>224</v>
      </c>
      <c r="C151" s="11" t="s">
        <v>91</v>
      </c>
      <c r="D151" s="66" t="s">
        <v>92</v>
      </c>
      <c r="E151" s="48">
        <v>1</v>
      </c>
      <c r="F151" s="109"/>
      <c r="G151" s="54"/>
      <c r="H151" s="206"/>
      <c r="I151" s="389"/>
    </row>
    <row r="152" spans="1:9" s="7" customFormat="1" ht="24">
      <c r="A152" s="27" t="s">
        <v>437</v>
      </c>
      <c r="B152" s="108" t="s">
        <v>75</v>
      </c>
      <c r="C152" s="11" t="s">
        <v>91</v>
      </c>
      <c r="D152" s="66" t="s">
        <v>92</v>
      </c>
      <c r="E152" s="48">
        <v>1</v>
      </c>
      <c r="F152" s="120"/>
      <c r="G152" s="54"/>
      <c r="H152" s="204"/>
      <c r="I152" s="389"/>
    </row>
    <row r="153" spans="1:9" s="5" customFormat="1" ht="22.9" customHeight="1">
      <c r="A153" s="27" t="s">
        <v>438</v>
      </c>
      <c r="B153" s="28" t="s">
        <v>225</v>
      </c>
      <c r="C153" s="11" t="s">
        <v>91</v>
      </c>
      <c r="D153" s="216" t="s">
        <v>6</v>
      </c>
      <c r="E153" s="48">
        <f>(8+11)*1.1</f>
        <v>20.900000000000002</v>
      </c>
      <c r="F153" s="109"/>
      <c r="G153" s="54"/>
      <c r="H153" s="206"/>
      <c r="I153" s="389"/>
    </row>
    <row r="154" spans="1:9" s="7" customFormat="1" ht="24">
      <c r="A154" s="27" t="s">
        <v>439</v>
      </c>
      <c r="B154" s="28" t="s">
        <v>226</v>
      </c>
      <c r="C154" s="11" t="s">
        <v>91</v>
      </c>
      <c r="D154" s="216" t="s">
        <v>6</v>
      </c>
      <c r="E154" s="48">
        <f>(3+1.5)*1.1</f>
        <v>4.95</v>
      </c>
      <c r="F154" s="109"/>
      <c r="G154" s="54"/>
      <c r="H154" s="206"/>
      <c r="I154" s="389"/>
    </row>
    <row r="155" spans="1:9" s="5" customFormat="1" ht="24">
      <c r="A155" s="96" t="s">
        <v>440</v>
      </c>
      <c r="B155" s="100" t="s">
        <v>12</v>
      </c>
      <c r="C155" s="98"/>
      <c r="D155" s="107"/>
      <c r="E155" s="395"/>
      <c r="F155" s="97"/>
      <c r="G155" s="97"/>
      <c r="H155" s="94"/>
      <c r="I155" s="98"/>
    </row>
    <row r="156" spans="1:9" s="6" customFormat="1" ht="24">
      <c r="A156" s="26" t="s">
        <v>441</v>
      </c>
      <c r="B156" s="157" t="s">
        <v>221</v>
      </c>
      <c r="C156" s="158"/>
      <c r="D156" s="16"/>
      <c r="E156" s="396"/>
      <c r="F156" s="150"/>
      <c r="G156" s="150"/>
      <c r="H156" s="150"/>
      <c r="I156" s="114"/>
    </row>
    <row r="157" spans="1:9" s="6" customFormat="1" ht="15">
      <c r="A157" s="79" t="s">
        <v>442</v>
      </c>
      <c r="B157" s="122" t="s">
        <v>55</v>
      </c>
      <c r="C157" s="124"/>
      <c r="D157" s="123"/>
      <c r="E157" s="290"/>
      <c r="F157" s="80"/>
      <c r="G157" s="80"/>
      <c r="H157" s="208"/>
      <c r="I157" s="291"/>
    </row>
    <row r="158" spans="1:9" s="4" customFormat="1" ht="24">
      <c r="A158" s="36" t="s">
        <v>443</v>
      </c>
      <c r="B158" s="28" t="s">
        <v>218</v>
      </c>
      <c r="C158" s="11" t="s">
        <v>88</v>
      </c>
      <c r="D158" s="11" t="s">
        <v>7</v>
      </c>
      <c r="E158" s="48">
        <f>5.61+(8.2*0.5*0.8*3)+((0.4*0.3*8.35)*3)</f>
        <v>18.456</v>
      </c>
      <c r="F158" s="109"/>
      <c r="G158" s="54"/>
      <c r="H158" s="206"/>
      <c r="I158" s="389"/>
    </row>
    <row r="159" spans="1:9" s="4" customFormat="1" ht="24">
      <c r="A159" s="36" t="s">
        <v>444</v>
      </c>
      <c r="B159" s="28" t="s">
        <v>219</v>
      </c>
      <c r="C159" s="11" t="s">
        <v>88</v>
      </c>
      <c r="D159" s="11" t="s">
        <v>7</v>
      </c>
      <c r="E159" s="48">
        <f>2.92+(((0.15*0.65*8.2)+(0.5*8.2*0.15))*3)+((0.4*0.3*8.35)*3)</f>
        <v>10.169499999999999</v>
      </c>
      <c r="F159" s="109"/>
      <c r="G159" s="54"/>
      <c r="H159" s="206"/>
      <c r="I159" s="389"/>
    </row>
    <row r="160" spans="1:9" s="5" customFormat="1" ht="24">
      <c r="A160" s="36" t="s">
        <v>445</v>
      </c>
      <c r="B160" s="28" t="s">
        <v>220</v>
      </c>
      <c r="C160" s="11" t="s">
        <v>88</v>
      </c>
      <c r="D160" s="11" t="s">
        <v>7</v>
      </c>
      <c r="E160" s="48">
        <f>2.1+(0.2*0.4*8.2*2)+(0.2*0.4*8.35*2)+(0.2*0.2*3.5*9)</f>
        <v>6.0080000000000009</v>
      </c>
      <c r="F160" s="109"/>
      <c r="G160" s="54"/>
      <c r="H160" s="206"/>
      <c r="I160" s="389"/>
    </row>
    <row r="161" spans="1:9" s="6" customFormat="1" ht="15">
      <c r="A161" s="79" t="s">
        <v>446</v>
      </c>
      <c r="B161" s="122" t="s">
        <v>49</v>
      </c>
      <c r="C161" s="124"/>
      <c r="D161" s="123"/>
      <c r="E161" s="290"/>
      <c r="F161" s="80"/>
      <c r="G161" s="80"/>
      <c r="H161" s="208"/>
      <c r="I161" s="291"/>
    </row>
    <row r="162" spans="1:9" s="5" customFormat="1" ht="24">
      <c r="A162" s="40" t="s">
        <v>447</v>
      </c>
      <c r="B162" s="110" t="s">
        <v>50</v>
      </c>
      <c r="C162" s="216" t="s">
        <v>91</v>
      </c>
      <c r="D162" s="216" t="s">
        <v>5</v>
      </c>
      <c r="E162" s="48">
        <f>22+35</f>
        <v>57</v>
      </c>
      <c r="F162" s="109"/>
      <c r="G162" s="54"/>
      <c r="H162" s="206"/>
      <c r="I162" s="389"/>
    </row>
    <row r="163" spans="1:9" s="5" customFormat="1" ht="24">
      <c r="A163" s="40" t="s">
        <v>448</v>
      </c>
      <c r="B163" s="110" t="s">
        <v>215</v>
      </c>
      <c r="C163" s="216" t="s">
        <v>91</v>
      </c>
      <c r="D163" s="216" t="s">
        <v>5</v>
      </c>
      <c r="E163" s="48">
        <f>E162</f>
        <v>57</v>
      </c>
      <c r="F163" s="111"/>
      <c r="G163" s="54"/>
      <c r="H163" s="206"/>
      <c r="I163" s="389"/>
    </row>
    <row r="164" spans="1:9" s="5" customFormat="1" ht="24">
      <c r="A164" s="40" t="s">
        <v>449</v>
      </c>
      <c r="B164" s="110" t="s">
        <v>77</v>
      </c>
      <c r="C164" s="216" t="s">
        <v>91</v>
      </c>
      <c r="D164" s="216" t="s">
        <v>5</v>
      </c>
      <c r="E164" s="48">
        <f>E162</f>
        <v>57</v>
      </c>
      <c r="F164" s="109"/>
      <c r="G164" s="54"/>
      <c r="H164" s="206"/>
      <c r="I164" s="389"/>
    </row>
    <row r="165" spans="1:9" s="5" customFormat="1" ht="24" customHeight="1">
      <c r="A165" s="40" t="s">
        <v>450</v>
      </c>
      <c r="B165" s="110" t="s">
        <v>216</v>
      </c>
      <c r="C165" s="216" t="s">
        <v>91</v>
      </c>
      <c r="D165" s="216" t="s">
        <v>5</v>
      </c>
      <c r="E165" s="48">
        <f>E162</f>
        <v>57</v>
      </c>
      <c r="F165" s="109"/>
      <c r="G165" s="54"/>
      <c r="H165" s="206"/>
      <c r="I165" s="389"/>
    </row>
    <row r="166" spans="1:9" s="5" customFormat="1" ht="24">
      <c r="A166" s="40" t="s">
        <v>451</v>
      </c>
      <c r="B166" s="110" t="s">
        <v>13</v>
      </c>
      <c r="C166" s="216" t="s">
        <v>91</v>
      </c>
      <c r="D166" s="216" t="s">
        <v>5</v>
      </c>
      <c r="E166" s="48">
        <f>E162</f>
        <v>57</v>
      </c>
      <c r="F166" s="109"/>
      <c r="G166" s="54"/>
      <c r="H166" s="206"/>
      <c r="I166" s="389"/>
    </row>
    <row r="167" spans="1:9" s="5" customFormat="1" ht="24">
      <c r="A167" s="40" t="s">
        <v>452</v>
      </c>
      <c r="B167" s="110" t="s">
        <v>217</v>
      </c>
      <c r="C167" s="216" t="s">
        <v>91</v>
      </c>
      <c r="D167" s="216" t="s">
        <v>5</v>
      </c>
      <c r="E167" s="48">
        <f>E162</f>
        <v>57</v>
      </c>
      <c r="F167" s="109"/>
      <c r="G167" s="54"/>
      <c r="H167" s="206"/>
      <c r="I167" s="389"/>
    </row>
    <row r="168" spans="1:9" s="6" customFormat="1" ht="15">
      <c r="A168" s="79" t="s">
        <v>453</v>
      </c>
      <c r="B168" s="122" t="s">
        <v>208</v>
      </c>
      <c r="C168" s="124"/>
      <c r="D168" s="123"/>
      <c r="E168" s="290"/>
      <c r="F168" s="80"/>
      <c r="G168" s="80"/>
      <c r="H168" s="208"/>
      <c r="I168" s="291"/>
    </row>
    <row r="169" spans="1:9" s="5" customFormat="1" ht="24">
      <c r="A169" s="34" t="s">
        <v>454</v>
      </c>
      <c r="B169" s="105" t="s">
        <v>285</v>
      </c>
      <c r="C169" s="11" t="s">
        <v>91</v>
      </c>
      <c r="D169" s="11" t="s">
        <v>5</v>
      </c>
      <c r="E169" s="48">
        <f>47.2+((4.2+0.6+0.6+1.5+1.25+0.6+0.4+0.5+1.5+3+1.8+7.65+1.65+2.55+1.8+1.65+3)*3.5)</f>
        <v>167.07499999999999</v>
      </c>
      <c r="F169" s="109"/>
      <c r="G169" s="54"/>
      <c r="H169" s="206"/>
      <c r="I169" s="389"/>
    </row>
    <row r="170" spans="1:9" s="5" customFormat="1" ht="24">
      <c r="A170" s="34" t="s">
        <v>455</v>
      </c>
      <c r="B170" s="28" t="s">
        <v>286</v>
      </c>
      <c r="C170" s="11" t="s">
        <v>91</v>
      </c>
      <c r="D170" s="11" t="s">
        <v>5</v>
      </c>
      <c r="E170" s="48">
        <f>47.2+(7.65+(4.2*2)*3.5)</f>
        <v>84.25</v>
      </c>
      <c r="F170" s="109"/>
      <c r="G170" s="54"/>
      <c r="H170" s="206"/>
      <c r="I170" s="389"/>
    </row>
    <row r="171" spans="1:9" s="5" customFormat="1" ht="24">
      <c r="A171" s="34" t="s">
        <v>456</v>
      </c>
      <c r="B171" s="28" t="s">
        <v>287</v>
      </c>
      <c r="C171" s="11" t="s">
        <v>91</v>
      </c>
      <c r="D171" s="11" t="s">
        <v>5</v>
      </c>
      <c r="E171" s="48">
        <f>47.2+((1.65+1.65+1.8+1.8+1.65+1.65+2.8+2.8+1.5+1.5+1.5+1.5+1.25+1.6+0.4+0.6+0.6+2.55+1.85+0.5+2+3.85+0.6+0.6+2.6+2.6+3+3)*3.5)</f>
        <v>220.10000000000002</v>
      </c>
      <c r="F171" s="109"/>
      <c r="G171" s="54"/>
      <c r="H171" s="206"/>
      <c r="I171" s="389"/>
    </row>
    <row r="172" spans="1:9" s="6" customFormat="1" ht="15">
      <c r="A172" s="79" t="s">
        <v>457</v>
      </c>
      <c r="B172" s="122" t="s">
        <v>56</v>
      </c>
      <c r="C172" s="124"/>
      <c r="D172" s="123"/>
      <c r="E172" s="290"/>
      <c r="F172" s="80"/>
      <c r="G172" s="80"/>
      <c r="H172" s="208"/>
      <c r="I172" s="291"/>
    </row>
    <row r="173" spans="1:9" s="5" customFormat="1" ht="24">
      <c r="A173" s="27" t="s">
        <v>458</v>
      </c>
      <c r="B173" s="110" t="s">
        <v>96</v>
      </c>
      <c r="C173" s="216" t="s">
        <v>91</v>
      </c>
      <c r="D173" s="66" t="s">
        <v>5</v>
      </c>
      <c r="E173" s="48">
        <f>E162</f>
        <v>57</v>
      </c>
      <c r="F173" s="109"/>
      <c r="G173" s="54"/>
      <c r="H173" s="206"/>
      <c r="I173" s="389"/>
    </row>
    <row r="174" spans="1:9" s="5" customFormat="1" ht="24">
      <c r="A174" s="27" t="s">
        <v>459</v>
      </c>
      <c r="B174" s="110" t="s">
        <v>78</v>
      </c>
      <c r="C174" s="216" t="s">
        <v>91</v>
      </c>
      <c r="D174" s="66" t="s">
        <v>5</v>
      </c>
      <c r="E174" s="48">
        <f>E162</f>
        <v>57</v>
      </c>
      <c r="F174" s="109"/>
      <c r="G174" s="54"/>
      <c r="H174" s="206"/>
      <c r="I174" s="389"/>
    </row>
    <row r="175" spans="1:9" s="5" customFormat="1" ht="24">
      <c r="A175" s="27" t="s">
        <v>460</v>
      </c>
      <c r="B175" s="108" t="s">
        <v>171</v>
      </c>
      <c r="C175" s="216" t="s">
        <v>91</v>
      </c>
      <c r="D175" s="66" t="s">
        <v>5</v>
      </c>
      <c r="E175" s="48">
        <f>4.1+2.35+2.35+0.6+0.6+0.35+0.45+2.1+1.9+0.6+0.4+2.35</f>
        <v>18.149999999999999</v>
      </c>
      <c r="F175" s="109"/>
      <c r="G175" s="54"/>
      <c r="H175" s="206"/>
      <c r="I175" s="389"/>
    </row>
    <row r="176" spans="1:9" s="6" customFormat="1" ht="15">
      <c r="A176" s="79" t="s">
        <v>461</v>
      </c>
      <c r="B176" s="122" t="s">
        <v>130</v>
      </c>
      <c r="C176" s="124"/>
      <c r="D176" s="123"/>
      <c r="E176" s="290"/>
      <c r="F176" s="80"/>
      <c r="G176" s="80"/>
      <c r="H176" s="208"/>
      <c r="I176" s="291"/>
    </row>
    <row r="177" spans="1:9" s="5" customFormat="1" ht="24">
      <c r="A177" s="27" t="s">
        <v>462</v>
      </c>
      <c r="B177" s="108" t="s">
        <v>214</v>
      </c>
      <c r="C177" s="66" t="s">
        <v>88</v>
      </c>
      <c r="D177" s="66" t="s">
        <v>5</v>
      </c>
      <c r="E177" s="48">
        <f>E170</f>
        <v>84.25</v>
      </c>
      <c r="F177" s="109"/>
      <c r="G177" s="54"/>
      <c r="H177" s="206"/>
      <c r="I177" s="389"/>
    </row>
    <row r="178" spans="1:9" s="6" customFormat="1" ht="24">
      <c r="A178" s="27" t="s">
        <v>463</v>
      </c>
      <c r="B178" s="108" t="s">
        <v>180</v>
      </c>
      <c r="C178" s="66" t="s">
        <v>91</v>
      </c>
      <c r="D178" s="66" t="s">
        <v>5</v>
      </c>
      <c r="E178" s="48">
        <f>E171</f>
        <v>220.10000000000002</v>
      </c>
      <c r="F178" s="109"/>
      <c r="G178" s="54"/>
      <c r="H178" s="206"/>
      <c r="I178" s="389"/>
    </row>
    <row r="179" spans="1:9" s="5" customFormat="1" ht="24">
      <c r="A179" s="27" t="s">
        <v>464</v>
      </c>
      <c r="B179" s="108" t="s">
        <v>181</v>
      </c>
      <c r="C179" s="66" t="s">
        <v>91</v>
      </c>
      <c r="D179" s="66" t="s">
        <v>5</v>
      </c>
      <c r="E179" s="48">
        <f>E167</f>
        <v>57</v>
      </c>
      <c r="F179" s="109"/>
      <c r="G179" s="54"/>
      <c r="H179" s="206"/>
      <c r="I179" s="389"/>
    </row>
    <row r="180" spans="1:9" s="6" customFormat="1" ht="15">
      <c r="A180" s="79" t="s">
        <v>465</v>
      </c>
      <c r="B180" s="122" t="s">
        <v>58</v>
      </c>
      <c r="C180" s="124"/>
      <c r="D180" s="123"/>
      <c r="E180" s="290"/>
      <c r="F180" s="80"/>
      <c r="G180" s="80"/>
      <c r="H180" s="208"/>
      <c r="I180" s="291"/>
    </row>
    <row r="181" spans="1:9" s="5" customFormat="1" ht="24">
      <c r="A181" s="34" t="s">
        <v>466</v>
      </c>
      <c r="B181" s="28" t="s">
        <v>213</v>
      </c>
      <c r="C181" s="11" t="s">
        <v>91</v>
      </c>
      <c r="D181" s="11" t="s">
        <v>5</v>
      </c>
      <c r="E181" s="48">
        <f>E162</f>
        <v>57</v>
      </c>
      <c r="F181" s="111"/>
      <c r="G181" s="54"/>
      <c r="H181" s="206"/>
      <c r="I181" s="389"/>
    </row>
    <row r="182" spans="1:9" s="5" customFormat="1" ht="15">
      <c r="A182" s="79" t="s">
        <v>467</v>
      </c>
      <c r="B182" s="122" t="s">
        <v>205</v>
      </c>
      <c r="C182" s="124"/>
      <c r="D182" s="123"/>
      <c r="E182" s="290"/>
      <c r="F182" s="80"/>
      <c r="G182" s="80"/>
      <c r="H182" s="208"/>
      <c r="I182" s="291"/>
    </row>
    <row r="183" spans="1:9" s="5" customFormat="1" ht="24">
      <c r="A183" s="34" t="s">
        <v>468</v>
      </c>
      <c r="B183" s="105" t="s">
        <v>89</v>
      </c>
      <c r="C183" s="106" t="s">
        <v>88</v>
      </c>
      <c r="D183" s="11" t="s">
        <v>5</v>
      </c>
      <c r="E183" s="48">
        <v>4</v>
      </c>
      <c r="F183" s="120"/>
      <c r="G183" s="54"/>
      <c r="H183" s="206"/>
      <c r="I183" s="389"/>
    </row>
    <row r="184" spans="1:9" s="5" customFormat="1" ht="24">
      <c r="A184" s="34" t="s">
        <v>469</v>
      </c>
      <c r="B184" s="105" t="s">
        <v>79</v>
      </c>
      <c r="C184" s="106" t="s">
        <v>88</v>
      </c>
      <c r="D184" s="11" t="s">
        <v>6</v>
      </c>
      <c r="E184" s="101">
        <f>6.3+3.6+3.6</f>
        <v>13.5</v>
      </c>
      <c r="F184" s="120"/>
      <c r="G184" s="54"/>
      <c r="H184" s="206"/>
      <c r="I184" s="389"/>
    </row>
    <row r="185" spans="1:9" s="5" customFormat="1">
      <c r="A185" s="34" t="s">
        <v>470</v>
      </c>
      <c r="B185" s="67" t="s">
        <v>119</v>
      </c>
      <c r="C185" s="106" t="s">
        <v>88</v>
      </c>
      <c r="D185" s="66" t="s">
        <v>92</v>
      </c>
      <c r="E185" s="101">
        <v>4</v>
      </c>
      <c r="F185" s="120"/>
      <c r="G185" s="54"/>
      <c r="H185" s="206"/>
      <c r="I185" s="389"/>
    </row>
    <row r="186" spans="1:9" s="5" customFormat="1" ht="45">
      <c r="A186" s="34" t="s">
        <v>471</v>
      </c>
      <c r="B186" s="67" t="s">
        <v>114</v>
      </c>
      <c r="C186" s="106" t="s">
        <v>88</v>
      </c>
      <c r="D186" s="66" t="s">
        <v>92</v>
      </c>
      <c r="E186" s="101">
        <v>3</v>
      </c>
      <c r="F186" s="120"/>
      <c r="G186" s="54"/>
      <c r="H186" s="206"/>
      <c r="I186" s="389"/>
    </row>
    <row r="187" spans="1:9" s="5" customFormat="1">
      <c r="A187" s="34" t="s">
        <v>472</v>
      </c>
      <c r="B187" s="68" t="s">
        <v>187</v>
      </c>
      <c r="C187" s="106" t="s">
        <v>88</v>
      </c>
      <c r="D187" s="66" t="s">
        <v>92</v>
      </c>
      <c r="E187" s="101">
        <v>1</v>
      </c>
      <c r="F187" s="120"/>
      <c r="G187" s="54"/>
      <c r="H187" s="206"/>
      <c r="I187" s="389"/>
    </row>
    <row r="188" spans="1:9" s="5" customFormat="1">
      <c r="A188" s="34" t="s">
        <v>473</v>
      </c>
      <c r="B188" s="67" t="s">
        <v>125</v>
      </c>
      <c r="C188" s="106" t="s">
        <v>88</v>
      </c>
      <c r="D188" s="66"/>
      <c r="E188" s="101"/>
      <c r="F188" s="120"/>
      <c r="G188" s="54"/>
      <c r="H188" s="206"/>
      <c r="I188" s="389"/>
    </row>
    <row r="189" spans="1:9" s="5" customFormat="1" ht="24">
      <c r="A189" s="34" t="s">
        <v>474</v>
      </c>
      <c r="B189" s="67" t="s">
        <v>124</v>
      </c>
      <c r="C189" s="106" t="s">
        <v>88</v>
      </c>
      <c r="D189" s="66" t="s">
        <v>6</v>
      </c>
      <c r="E189" s="101">
        <v>2.8</v>
      </c>
      <c r="F189" s="120"/>
      <c r="G189" s="54"/>
      <c r="H189" s="206"/>
      <c r="I189" s="389"/>
    </row>
    <row r="190" spans="1:9" s="5" customFormat="1">
      <c r="A190" s="34" t="s">
        <v>475</v>
      </c>
      <c r="B190" s="67" t="s">
        <v>121</v>
      </c>
      <c r="C190" s="106" t="s">
        <v>88</v>
      </c>
      <c r="D190" s="66" t="s">
        <v>5</v>
      </c>
      <c r="E190" s="101">
        <f>1.4*2</f>
        <v>2.8</v>
      </c>
      <c r="F190" s="120"/>
      <c r="G190" s="54"/>
      <c r="H190" s="206"/>
      <c r="I190" s="389"/>
    </row>
    <row r="191" spans="1:9" s="6" customFormat="1">
      <c r="A191" s="34" t="s">
        <v>476</v>
      </c>
      <c r="B191" s="67" t="s">
        <v>122</v>
      </c>
      <c r="C191" s="106" t="s">
        <v>88</v>
      </c>
      <c r="D191" s="11" t="s">
        <v>5</v>
      </c>
      <c r="E191" s="101">
        <f>1.25*1.6</f>
        <v>2</v>
      </c>
      <c r="F191" s="120"/>
      <c r="G191" s="54"/>
      <c r="H191" s="206"/>
      <c r="I191" s="389"/>
    </row>
    <row r="192" spans="1:9" s="7" customFormat="1" ht="24">
      <c r="A192" s="34" t="s">
        <v>477</v>
      </c>
      <c r="B192" s="67" t="s">
        <v>123</v>
      </c>
      <c r="C192" s="106" t="s">
        <v>88</v>
      </c>
      <c r="D192" s="11" t="s">
        <v>5</v>
      </c>
      <c r="E192" s="101">
        <f>1.2*1</f>
        <v>1.2</v>
      </c>
      <c r="F192" s="120"/>
      <c r="G192" s="54"/>
      <c r="H192" s="206"/>
      <c r="I192" s="389"/>
    </row>
    <row r="193" spans="1:9" s="5" customFormat="1" ht="15">
      <c r="A193" s="79" t="s">
        <v>478</v>
      </c>
      <c r="B193" s="122" t="s">
        <v>204</v>
      </c>
      <c r="C193" s="124"/>
      <c r="D193" s="123"/>
      <c r="E193" s="290"/>
      <c r="F193" s="80"/>
      <c r="G193" s="80"/>
      <c r="H193" s="208"/>
      <c r="I193" s="291"/>
    </row>
    <row r="194" spans="1:9" s="6" customFormat="1" ht="24">
      <c r="A194" s="34" t="s">
        <v>479</v>
      </c>
      <c r="B194" s="105" t="s">
        <v>99</v>
      </c>
      <c r="C194" s="106" t="s">
        <v>91</v>
      </c>
      <c r="D194" s="66" t="s">
        <v>5</v>
      </c>
      <c r="E194" s="48">
        <f>0.7*0.5</f>
        <v>0.35</v>
      </c>
      <c r="F194" s="109"/>
      <c r="G194" s="54"/>
      <c r="H194" s="206"/>
      <c r="I194" s="389"/>
    </row>
    <row r="195" spans="1:9" s="7" customFormat="1" ht="24">
      <c r="A195" s="34" t="s">
        <v>480</v>
      </c>
      <c r="B195" s="105" t="s">
        <v>212</v>
      </c>
      <c r="C195" s="106" t="s">
        <v>88</v>
      </c>
      <c r="D195" s="66" t="s">
        <v>5</v>
      </c>
      <c r="E195" s="48">
        <f>0.55*0.8</f>
        <v>0.44000000000000006</v>
      </c>
      <c r="F195" s="109"/>
      <c r="G195" s="54"/>
      <c r="H195" s="206"/>
      <c r="I195" s="389"/>
    </row>
    <row r="196" spans="1:9" s="7" customFormat="1" ht="15">
      <c r="A196" s="79" t="s">
        <v>481</v>
      </c>
      <c r="B196" s="122" t="s">
        <v>200</v>
      </c>
      <c r="C196" s="124"/>
      <c r="D196" s="123"/>
      <c r="E196" s="290"/>
      <c r="F196" s="80"/>
      <c r="G196" s="80"/>
      <c r="H196" s="208"/>
      <c r="I196" s="291"/>
    </row>
    <row r="197" spans="1:9" s="7" customFormat="1" ht="24">
      <c r="A197" s="34" t="s">
        <v>482</v>
      </c>
      <c r="B197" s="105" t="s">
        <v>126</v>
      </c>
      <c r="C197" s="106" t="s">
        <v>88</v>
      </c>
      <c r="D197" s="66" t="s">
        <v>92</v>
      </c>
      <c r="E197" s="48">
        <v>1</v>
      </c>
      <c r="F197" s="109"/>
      <c r="G197" s="54"/>
      <c r="H197" s="206"/>
      <c r="I197" s="389"/>
    </row>
    <row r="198" spans="1:9" s="7" customFormat="1" ht="24">
      <c r="A198" s="34" t="s">
        <v>483</v>
      </c>
      <c r="B198" s="105" t="s">
        <v>211</v>
      </c>
      <c r="C198" s="106" t="s">
        <v>88</v>
      </c>
      <c r="D198" s="66" t="s">
        <v>92</v>
      </c>
      <c r="E198" s="48">
        <v>1</v>
      </c>
      <c r="F198" s="109"/>
      <c r="G198" s="54"/>
      <c r="H198" s="206"/>
      <c r="I198" s="389"/>
    </row>
    <row r="199" spans="1:9" s="7" customFormat="1" ht="15">
      <c r="A199" s="79" t="s">
        <v>484</v>
      </c>
      <c r="B199" s="122" t="s">
        <v>85</v>
      </c>
      <c r="C199" s="124"/>
      <c r="D199" s="123"/>
      <c r="E199" s="290"/>
      <c r="F199" s="80"/>
      <c r="G199" s="80"/>
      <c r="H199" s="208"/>
      <c r="I199" s="291"/>
    </row>
    <row r="200" spans="1:9" s="6" customFormat="1" ht="24">
      <c r="A200" s="34" t="s">
        <v>485</v>
      </c>
      <c r="B200" s="105" t="s">
        <v>210</v>
      </c>
      <c r="C200" s="106" t="s">
        <v>88</v>
      </c>
      <c r="D200" s="66" t="s">
        <v>92</v>
      </c>
      <c r="E200" s="48">
        <v>1</v>
      </c>
      <c r="F200" s="109"/>
      <c r="G200" s="54"/>
      <c r="H200" s="206"/>
      <c r="I200" s="389"/>
    </row>
    <row r="201" spans="1:9" s="6" customFormat="1" ht="24">
      <c r="A201" s="151" t="s">
        <v>486</v>
      </c>
      <c r="B201" s="400" t="s">
        <v>132</v>
      </c>
      <c r="C201" s="166"/>
      <c r="D201" s="165"/>
      <c r="E201" s="173"/>
      <c r="F201" s="167"/>
      <c r="G201" s="167"/>
      <c r="H201" s="209"/>
      <c r="I201" s="293"/>
    </row>
    <row r="202" spans="1:9" s="5" customFormat="1" ht="15">
      <c r="A202" s="79" t="s">
        <v>487</v>
      </c>
      <c r="B202" s="122" t="s">
        <v>208</v>
      </c>
      <c r="C202" s="124"/>
      <c r="D202" s="123"/>
      <c r="E202" s="290"/>
      <c r="F202" s="80"/>
      <c r="G202" s="80"/>
      <c r="H202" s="208"/>
      <c r="I202" s="291"/>
    </row>
    <row r="203" spans="1:9" s="5" customFormat="1" ht="24">
      <c r="A203" s="34" t="s">
        <v>488</v>
      </c>
      <c r="B203" s="28" t="s">
        <v>86</v>
      </c>
      <c r="C203" s="11" t="s">
        <v>91</v>
      </c>
      <c r="D203" s="11"/>
      <c r="E203" s="48">
        <v>0</v>
      </c>
      <c r="F203" s="109"/>
      <c r="G203" s="54"/>
      <c r="H203" s="206"/>
      <c r="I203" s="389"/>
    </row>
    <row r="204" spans="1:9" s="5" customFormat="1" ht="24">
      <c r="A204" s="34" t="s">
        <v>489</v>
      </c>
      <c r="B204" s="28" t="s">
        <v>209</v>
      </c>
      <c r="C204" s="11" t="s">
        <v>91</v>
      </c>
      <c r="D204" s="11"/>
      <c r="E204" s="48">
        <v>0</v>
      </c>
      <c r="F204" s="109"/>
      <c r="G204" s="54"/>
      <c r="H204" s="206"/>
      <c r="I204" s="389"/>
    </row>
    <row r="205" spans="1:9" s="5" customFormat="1" ht="15">
      <c r="A205" s="413" t="s">
        <v>490</v>
      </c>
      <c r="B205" s="168" t="s">
        <v>56</v>
      </c>
      <c r="C205" s="124"/>
      <c r="D205" s="123"/>
      <c r="E205" s="290"/>
      <c r="F205" s="80"/>
      <c r="G205" s="80"/>
      <c r="H205" s="208"/>
      <c r="I205" s="291"/>
    </row>
    <row r="206" spans="1:9" s="5" customFormat="1" ht="24">
      <c r="A206" s="34" t="s">
        <v>491</v>
      </c>
      <c r="B206" s="105" t="s">
        <v>96</v>
      </c>
      <c r="C206" s="106" t="s">
        <v>91</v>
      </c>
      <c r="D206" s="11"/>
      <c r="E206" s="48">
        <v>0</v>
      </c>
      <c r="F206" s="109"/>
      <c r="G206" s="54"/>
      <c r="H206" s="206"/>
      <c r="I206" s="389"/>
    </row>
    <row r="207" spans="1:9" s="6" customFormat="1" ht="24">
      <c r="A207" s="34" t="s">
        <v>492</v>
      </c>
      <c r="B207" s="105" t="s">
        <v>97</v>
      </c>
      <c r="C207" s="106" t="s">
        <v>91</v>
      </c>
      <c r="D207" s="11"/>
      <c r="E207" s="48">
        <v>0</v>
      </c>
      <c r="F207" s="109"/>
      <c r="G207" s="54"/>
      <c r="H207" s="206"/>
      <c r="I207" s="389"/>
    </row>
    <row r="208" spans="1:9" s="5" customFormat="1" ht="24">
      <c r="A208" s="34" t="s">
        <v>493</v>
      </c>
      <c r="B208" s="110" t="s">
        <v>207</v>
      </c>
      <c r="C208" s="216" t="s">
        <v>91</v>
      </c>
      <c r="D208" s="66"/>
      <c r="E208" s="48">
        <v>0</v>
      </c>
      <c r="F208" s="109"/>
      <c r="G208" s="54"/>
      <c r="H208" s="206"/>
      <c r="I208" s="389"/>
    </row>
    <row r="209" spans="1:9" s="6" customFormat="1" ht="15">
      <c r="A209" s="79" t="s">
        <v>494</v>
      </c>
      <c r="B209" s="122" t="s">
        <v>57</v>
      </c>
      <c r="C209" s="124"/>
      <c r="D209" s="123"/>
      <c r="E209" s="290"/>
      <c r="F209" s="80"/>
      <c r="G209" s="80"/>
      <c r="H209" s="208"/>
      <c r="I209" s="291"/>
    </row>
    <row r="210" spans="1:9" s="5" customFormat="1" ht="24">
      <c r="A210" s="34" t="s">
        <v>495</v>
      </c>
      <c r="B210" s="105" t="s">
        <v>98</v>
      </c>
      <c r="C210" s="106" t="s">
        <v>91</v>
      </c>
      <c r="D210" s="11"/>
      <c r="E210" s="48">
        <v>0</v>
      </c>
      <c r="F210" s="109"/>
      <c r="G210" s="54"/>
      <c r="H210" s="206"/>
      <c r="I210" s="389"/>
    </row>
    <row r="211" spans="1:9" s="6" customFormat="1" ht="15">
      <c r="A211" s="79" t="s">
        <v>496</v>
      </c>
      <c r="B211" s="122" t="s">
        <v>58</v>
      </c>
      <c r="C211" s="124"/>
      <c r="D211" s="123"/>
      <c r="E211" s="290"/>
      <c r="F211" s="80"/>
      <c r="G211" s="80"/>
      <c r="H211" s="208"/>
      <c r="I211" s="291"/>
    </row>
    <row r="212" spans="1:9" s="5" customFormat="1" ht="24">
      <c r="A212" s="34" t="s">
        <v>497</v>
      </c>
      <c r="B212" s="28" t="s">
        <v>206</v>
      </c>
      <c r="C212" s="11" t="s">
        <v>91</v>
      </c>
      <c r="D212" s="11"/>
      <c r="E212" s="48">
        <v>0</v>
      </c>
      <c r="F212" s="109"/>
      <c r="G212" s="54"/>
      <c r="H212" s="206"/>
      <c r="I212" s="389"/>
    </row>
    <row r="213" spans="1:9" s="5" customFormat="1" ht="15">
      <c r="A213" s="79" t="s">
        <v>498</v>
      </c>
      <c r="B213" s="122" t="s">
        <v>205</v>
      </c>
      <c r="C213" s="124"/>
      <c r="D213" s="123"/>
      <c r="E213" s="290"/>
      <c r="F213" s="80"/>
      <c r="G213" s="80"/>
      <c r="H213" s="208"/>
      <c r="I213" s="291"/>
    </row>
    <row r="214" spans="1:9" s="6" customFormat="1" ht="96">
      <c r="A214" s="34" t="s">
        <v>499</v>
      </c>
      <c r="B214" s="105" t="s">
        <v>114</v>
      </c>
      <c r="C214" s="106" t="s">
        <v>88</v>
      </c>
      <c r="D214" s="11"/>
      <c r="E214" s="48">
        <v>0</v>
      </c>
      <c r="F214" s="120"/>
      <c r="G214" s="54"/>
      <c r="H214" s="206"/>
      <c r="I214" s="389"/>
    </row>
    <row r="215" spans="1:9" s="7" customFormat="1" ht="96">
      <c r="A215" s="34" t="s">
        <v>500</v>
      </c>
      <c r="B215" s="105" t="s">
        <v>113</v>
      </c>
      <c r="C215" s="106" t="s">
        <v>88</v>
      </c>
      <c r="D215" s="11"/>
      <c r="E215" s="48">
        <v>0</v>
      </c>
      <c r="F215" s="120"/>
      <c r="G215" s="54"/>
      <c r="H215" s="206"/>
      <c r="I215" s="389"/>
    </row>
    <row r="216" spans="1:9" s="7" customFormat="1" ht="24">
      <c r="A216" s="34" t="s">
        <v>501</v>
      </c>
      <c r="B216" s="105" t="s">
        <v>89</v>
      </c>
      <c r="C216" s="106" t="s">
        <v>88</v>
      </c>
      <c r="D216" s="11"/>
      <c r="E216" s="48">
        <v>0</v>
      </c>
      <c r="F216" s="120"/>
      <c r="G216" s="54"/>
      <c r="H216" s="206"/>
      <c r="I216" s="389"/>
    </row>
    <row r="217" spans="1:9" s="7" customFormat="1" ht="45">
      <c r="A217" s="34" t="s">
        <v>502</v>
      </c>
      <c r="B217" s="68" t="s">
        <v>120</v>
      </c>
      <c r="C217" s="106" t="s">
        <v>88</v>
      </c>
      <c r="D217" s="11"/>
      <c r="E217" s="48">
        <v>0</v>
      </c>
      <c r="F217" s="120"/>
      <c r="G217" s="54"/>
      <c r="H217" s="206"/>
      <c r="I217" s="389"/>
    </row>
    <row r="218" spans="1:9" s="5" customFormat="1" ht="15">
      <c r="A218" s="79" t="s">
        <v>503</v>
      </c>
      <c r="B218" s="122" t="s">
        <v>204</v>
      </c>
      <c r="C218" s="124"/>
      <c r="D218" s="123"/>
      <c r="E218" s="290"/>
      <c r="F218" s="80"/>
      <c r="G218" s="80"/>
      <c r="H218" s="208"/>
      <c r="I218" s="291"/>
    </row>
    <row r="219" spans="1:9" s="6" customFormat="1" ht="24">
      <c r="A219" s="34" t="s">
        <v>504</v>
      </c>
      <c r="B219" s="105" t="s">
        <v>99</v>
      </c>
      <c r="C219" s="106" t="s">
        <v>91</v>
      </c>
      <c r="D219" s="66"/>
      <c r="E219" s="48">
        <v>0</v>
      </c>
      <c r="F219" s="109"/>
      <c r="G219" s="54"/>
      <c r="H219" s="206"/>
      <c r="I219" s="389"/>
    </row>
    <row r="220" spans="1:9" s="7" customFormat="1" ht="15">
      <c r="A220" s="79" t="s">
        <v>505</v>
      </c>
      <c r="B220" s="122" t="s">
        <v>201</v>
      </c>
      <c r="C220" s="124"/>
      <c r="D220" s="123"/>
      <c r="E220" s="290"/>
      <c r="F220" s="80"/>
      <c r="G220" s="80"/>
      <c r="H220" s="208"/>
      <c r="I220" s="291"/>
    </row>
    <row r="221" spans="1:9" s="7" customFormat="1" ht="24">
      <c r="A221" s="34" t="s">
        <v>506</v>
      </c>
      <c r="B221" s="105" t="s">
        <v>202</v>
      </c>
      <c r="C221" s="106" t="s">
        <v>88</v>
      </c>
      <c r="D221" s="66"/>
      <c r="E221" s="48">
        <v>0</v>
      </c>
      <c r="F221" s="109"/>
      <c r="G221" s="54"/>
      <c r="H221" s="206"/>
      <c r="I221" s="389"/>
    </row>
    <row r="222" spans="1:9" s="7" customFormat="1" ht="24">
      <c r="A222" s="34" t="s">
        <v>507</v>
      </c>
      <c r="B222" s="105" t="s">
        <v>203</v>
      </c>
      <c r="C222" s="106" t="s">
        <v>88</v>
      </c>
      <c r="D222" s="66"/>
      <c r="E222" s="48">
        <v>0</v>
      </c>
      <c r="F222" s="109"/>
      <c r="G222" s="54"/>
      <c r="H222" s="206"/>
      <c r="I222" s="389"/>
    </row>
    <row r="223" spans="1:9" s="7" customFormat="1" ht="15">
      <c r="A223" s="79" t="s">
        <v>508</v>
      </c>
      <c r="B223" s="122" t="s">
        <v>200</v>
      </c>
      <c r="C223" s="124"/>
      <c r="D223" s="123"/>
      <c r="E223" s="290"/>
      <c r="F223" s="80"/>
      <c r="G223" s="80"/>
      <c r="H223" s="208"/>
      <c r="I223" s="291"/>
    </row>
    <row r="224" spans="1:9" s="7" customFormat="1" ht="24">
      <c r="A224" s="34" t="s">
        <v>509</v>
      </c>
      <c r="B224" s="105" t="s">
        <v>126</v>
      </c>
      <c r="C224" s="106" t="s">
        <v>88</v>
      </c>
      <c r="D224" s="66"/>
      <c r="E224" s="48">
        <v>0</v>
      </c>
      <c r="F224" s="109"/>
      <c r="G224" s="54"/>
      <c r="H224" s="206"/>
      <c r="I224" s="389"/>
    </row>
    <row r="225" spans="1:9" s="7" customFormat="1" ht="15">
      <c r="A225" s="79" t="s">
        <v>510</v>
      </c>
      <c r="B225" s="122" t="s">
        <v>85</v>
      </c>
      <c r="C225" s="124"/>
      <c r="D225" s="123"/>
      <c r="E225" s="290"/>
      <c r="F225" s="80"/>
      <c r="G225" s="80"/>
      <c r="H225" s="208"/>
      <c r="I225" s="291"/>
    </row>
    <row r="226" spans="1:9" s="6" customFormat="1" ht="24">
      <c r="A226" s="34" t="s">
        <v>511</v>
      </c>
      <c r="B226" s="105" t="s">
        <v>199</v>
      </c>
      <c r="C226" s="106" t="s">
        <v>88</v>
      </c>
      <c r="D226" s="66"/>
      <c r="E226" s="48">
        <v>0</v>
      </c>
      <c r="F226" s="109"/>
      <c r="G226" s="54"/>
      <c r="H226" s="206"/>
      <c r="I226" s="389"/>
    </row>
    <row r="227" spans="1:9" s="5" customFormat="1" ht="15">
      <c r="A227" s="79" t="s">
        <v>512</v>
      </c>
      <c r="B227" s="168" t="s">
        <v>195</v>
      </c>
      <c r="C227" s="169"/>
      <c r="D227" s="170"/>
      <c r="E227" s="426"/>
      <c r="F227" s="80"/>
      <c r="G227" s="80"/>
      <c r="H227" s="208"/>
      <c r="I227" s="291"/>
    </row>
    <row r="228" spans="1:9" s="5" customFormat="1" ht="24">
      <c r="A228" s="223" t="s">
        <v>513</v>
      </c>
      <c r="B228" s="224" t="s">
        <v>153</v>
      </c>
      <c r="C228" s="216" t="s">
        <v>91</v>
      </c>
      <c r="D228" s="218" t="s">
        <v>6</v>
      </c>
      <c r="E228" s="217">
        <v>120</v>
      </c>
      <c r="F228" s="109"/>
      <c r="G228" s="54"/>
      <c r="H228" s="210"/>
      <c r="I228" s="389"/>
    </row>
    <row r="229" spans="1:9" s="5" customFormat="1" ht="27" customHeight="1">
      <c r="A229" s="223" t="s">
        <v>514</v>
      </c>
      <c r="B229" s="215" t="s">
        <v>154</v>
      </c>
      <c r="C229" s="216" t="s">
        <v>105</v>
      </c>
      <c r="D229" s="218" t="s">
        <v>6</v>
      </c>
      <c r="E229" s="217">
        <v>10</v>
      </c>
      <c r="F229" s="109"/>
      <c r="G229" s="54"/>
      <c r="H229" s="210"/>
      <c r="I229" s="389"/>
    </row>
    <row r="230" spans="1:9" s="5" customFormat="1" ht="24">
      <c r="A230" s="223" t="s">
        <v>515</v>
      </c>
      <c r="B230" s="224" t="s">
        <v>93</v>
      </c>
      <c r="C230" s="216" t="s">
        <v>91</v>
      </c>
      <c r="D230" s="66" t="s">
        <v>92</v>
      </c>
      <c r="E230" s="217">
        <v>15</v>
      </c>
      <c r="F230" s="109"/>
      <c r="G230" s="54"/>
      <c r="H230" s="210"/>
      <c r="I230" s="389"/>
    </row>
    <row r="231" spans="1:9" s="5" customFormat="1" ht="24">
      <c r="A231" s="223" t="s">
        <v>516</v>
      </c>
      <c r="B231" s="224" t="s">
        <v>94</v>
      </c>
      <c r="C231" s="216" t="s">
        <v>91</v>
      </c>
      <c r="D231" s="66" t="s">
        <v>92</v>
      </c>
      <c r="E231" s="48">
        <v>12</v>
      </c>
      <c r="F231" s="109"/>
      <c r="G231" s="54"/>
      <c r="H231" s="206"/>
      <c r="I231" s="389"/>
    </row>
    <row r="232" spans="1:9" s="5" customFormat="1" ht="24">
      <c r="A232" s="223" t="s">
        <v>517</v>
      </c>
      <c r="B232" s="224" t="s">
        <v>196</v>
      </c>
      <c r="C232" s="216" t="s">
        <v>91</v>
      </c>
      <c r="D232" s="218" t="s">
        <v>6</v>
      </c>
      <c r="E232" s="217">
        <v>700</v>
      </c>
      <c r="F232" s="109"/>
      <c r="G232" s="54"/>
      <c r="H232" s="210"/>
      <c r="I232" s="389"/>
    </row>
    <row r="233" spans="1:9" s="5" customFormat="1" ht="24">
      <c r="A233" s="223" t="s">
        <v>518</v>
      </c>
      <c r="B233" s="224" t="s">
        <v>48</v>
      </c>
      <c r="C233" s="216" t="s">
        <v>91</v>
      </c>
      <c r="D233" s="66" t="s">
        <v>92</v>
      </c>
      <c r="E233" s="48">
        <v>8</v>
      </c>
      <c r="F233" s="109"/>
      <c r="G233" s="54"/>
      <c r="H233" s="210"/>
      <c r="I233" s="389"/>
    </row>
    <row r="234" spans="1:9" s="5" customFormat="1" ht="24">
      <c r="A234" s="223" t="s">
        <v>519</v>
      </c>
      <c r="B234" s="224" t="s">
        <v>51</v>
      </c>
      <c r="C234" s="216" t="s">
        <v>91</v>
      </c>
      <c r="D234" s="66" t="s">
        <v>92</v>
      </c>
      <c r="E234" s="48">
        <v>4</v>
      </c>
      <c r="F234" s="109"/>
      <c r="G234" s="54"/>
      <c r="H234" s="210"/>
      <c r="I234" s="389"/>
    </row>
    <row r="235" spans="1:9" s="5" customFormat="1" ht="24">
      <c r="A235" s="223" t="s">
        <v>520</v>
      </c>
      <c r="B235" s="224" t="s">
        <v>155</v>
      </c>
      <c r="C235" s="216" t="s">
        <v>91</v>
      </c>
      <c r="D235" s="66" t="s">
        <v>92</v>
      </c>
      <c r="E235" s="48">
        <v>10</v>
      </c>
      <c r="F235" s="109"/>
      <c r="G235" s="54"/>
      <c r="H235" s="204"/>
      <c r="I235" s="389"/>
    </row>
    <row r="236" spans="1:9" s="5" customFormat="1" ht="24">
      <c r="A236" s="223" t="s">
        <v>521</v>
      </c>
      <c r="B236" s="224" t="s">
        <v>197</v>
      </c>
      <c r="C236" s="216" t="s">
        <v>91</v>
      </c>
      <c r="D236" s="66" t="s">
        <v>92</v>
      </c>
      <c r="E236" s="279">
        <v>6</v>
      </c>
      <c r="F236" s="109"/>
      <c r="G236" s="54"/>
      <c r="H236" s="204"/>
      <c r="I236" s="389"/>
    </row>
    <row r="237" spans="1:9" s="5" customFormat="1" ht="24">
      <c r="A237" s="223" t="s">
        <v>522</v>
      </c>
      <c r="B237" s="224" t="s">
        <v>140</v>
      </c>
      <c r="C237" s="216" t="s">
        <v>91</v>
      </c>
      <c r="D237" s="66" t="s">
        <v>92</v>
      </c>
      <c r="E237" s="279">
        <v>15</v>
      </c>
      <c r="F237" s="109"/>
      <c r="G237" s="54"/>
      <c r="H237" s="204"/>
      <c r="I237" s="389"/>
    </row>
    <row r="238" spans="1:9" s="5" customFormat="1" ht="24">
      <c r="A238" s="223" t="s">
        <v>523</v>
      </c>
      <c r="B238" s="224" t="s">
        <v>198</v>
      </c>
      <c r="C238" s="216" t="s">
        <v>91</v>
      </c>
      <c r="D238" s="66" t="s">
        <v>92</v>
      </c>
      <c r="E238" s="279">
        <v>4</v>
      </c>
      <c r="F238" s="109"/>
      <c r="G238" s="54"/>
      <c r="H238" s="210"/>
      <c r="I238" s="389"/>
    </row>
    <row r="239" spans="1:9" s="5" customFormat="1" ht="24">
      <c r="A239" s="223" t="s">
        <v>524</v>
      </c>
      <c r="B239" s="224" t="s">
        <v>156</v>
      </c>
      <c r="C239" s="216" t="s">
        <v>91</v>
      </c>
      <c r="D239" s="66" t="s">
        <v>92</v>
      </c>
      <c r="E239" s="48">
        <v>2</v>
      </c>
      <c r="F239" s="109"/>
      <c r="G239" s="54"/>
      <c r="H239" s="210"/>
      <c r="I239" s="389"/>
    </row>
    <row r="240" spans="1:9" s="5" customFormat="1" ht="15">
      <c r="A240" s="79" t="s">
        <v>525</v>
      </c>
      <c r="B240" s="168" t="s">
        <v>52</v>
      </c>
      <c r="C240" s="169"/>
      <c r="D240" s="170"/>
      <c r="E240" s="426"/>
      <c r="F240" s="80"/>
      <c r="G240" s="80"/>
      <c r="H240" s="208"/>
      <c r="I240" s="291"/>
    </row>
    <row r="241" spans="1:9" s="5" customFormat="1" ht="24">
      <c r="A241" s="27" t="s">
        <v>526</v>
      </c>
      <c r="B241" s="110" t="s">
        <v>192</v>
      </c>
      <c r="C241" s="216" t="s">
        <v>91</v>
      </c>
      <c r="D241" s="295"/>
      <c r="E241" s="48">
        <v>0</v>
      </c>
      <c r="F241" s="109"/>
      <c r="G241" s="54"/>
      <c r="H241" s="206"/>
      <c r="I241" s="389"/>
    </row>
    <row r="242" spans="1:9" s="6" customFormat="1" ht="24">
      <c r="A242" s="27" t="s">
        <v>527</v>
      </c>
      <c r="B242" s="110" t="s">
        <v>193</v>
      </c>
      <c r="C242" s="216" t="s">
        <v>91</v>
      </c>
      <c r="D242" s="287"/>
      <c r="E242" s="48">
        <v>0</v>
      </c>
      <c r="F242" s="109"/>
      <c r="G242" s="54"/>
      <c r="H242" s="206"/>
      <c r="I242" s="389"/>
    </row>
    <row r="243" spans="1:9" s="5" customFormat="1" ht="24">
      <c r="A243" s="27" t="s">
        <v>528</v>
      </c>
      <c r="B243" s="110" t="s">
        <v>194</v>
      </c>
      <c r="C243" s="216" t="s">
        <v>91</v>
      </c>
      <c r="D243" s="287"/>
      <c r="E243" s="48">
        <v>0</v>
      </c>
      <c r="F243" s="109"/>
      <c r="G243" s="54"/>
      <c r="H243" s="206"/>
      <c r="I243" s="389"/>
    </row>
    <row r="244" spans="1:9" s="5" customFormat="1" ht="15">
      <c r="A244" s="79" t="s">
        <v>529</v>
      </c>
      <c r="B244" s="168" t="s">
        <v>53</v>
      </c>
      <c r="C244" s="171"/>
      <c r="D244" s="170"/>
      <c r="E244" s="426"/>
      <c r="F244" s="80"/>
      <c r="G244" s="80"/>
      <c r="H244" s="208"/>
      <c r="I244" s="291"/>
    </row>
    <row r="245" spans="1:9" s="5" customFormat="1" ht="24">
      <c r="A245" s="27" t="s">
        <v>530</v>
      </c>
      <c r="B245" s="110" t="s">
        <v>189</v>
      </c>
      <c r="C245" s="216" t="s">
        <v>91</v>
      </c>
      <c r="D245" s="66" t="s">
        <v>92</v>
      </c>
      <c r="E245" s="101">
        <v>3</v>
      </c>
      <c r="F245" s="109"/>
      <c r="G245" s="54"/>
      <c r="H245" s="206"/>
      <c r="I245" s="389"/>
    </row>
    <row r="246" spans="1:9" s="6" customFormat="1" ht="24">
      <c r="A246" s="27" t="s">
        <v>531</v>
      </c>
      <c r="B246" s="110" t="s">
        <v>190</v>
      </c>
      <c r="C246" s="216" t="s">
        <v>91</v>
      </c>
      <c r="D246" s="66" t="s">
        <v>92</v>
      </c>
      <c r="E246" s="48">
        <v>1</v>
      </c>
      <c r="F246" s="109"/>
      <c r="G246" s="54"/>
      <c r="H246" s="206"/>
      <c r="I246" s="389"/>
    </row>
    <row r="247" spans="1:9" s="5" customFormat="1" ht="24">
      <c r="A247" s="27" t="s">
        <v>532</v>
      </c>
      <c r="B247" s="110" t="s">
        <v>191</v>
      </c>
      <c r="C247" s="216" t="s">
        <v>91</v>
      </c>
      <c r="D247" s="216" t="s">
        <v>4</v>
      </c>
      <c r="E247" s="48">
        <v>1</v>
      </c>
      <c r="F247" s="109"/>
      <c r="G247" s="54"/>
      <c r="H247" s="206"/>
      <c r="I247" s="389"/>
    </row>
    <row r="248" spans="1:9" s="5" customFormat="1" ht="15">
      <c r="A248" s="79" t="s">
        <v>533</v>
      </c>
      <c r="B248" s="168" t="s">
        <v>54</v>
      </c>
      <c r="C248" s="171"/>
      <c r="D248" s="170"/>
      <c r="E248" s="426"/>
      <c r="F248" s="80"/>
      <c r="G248" s="80"/>
      <c r="H248" s="208"/>
      <c r="I248" s="291"/>
    </row>
    <row r="249" spans="1:9" s="7" customFormat="1" ht="24">
      <c r="A249" s="40" t="s">
        <v>534</v>
      </c>
      <c r="B249" s="92" t="s">
        <v>127</v>
      </c>
      <c r="C249" s="216" t="s">
        <v>91</v>
      </c>
      <c r="D249" s="66" t="s">
        <v>4</v>
      </c>
      <c r="E249" s="48">
        <v>1</v>
      </c>
      <c r="F249" s="109"/>
      <c r="G249" s="54"/>
      <c r="H249" s="206"/>
      <c r="I249" s="389"/>
    </row>
    <row r="250" spans="1:9" s="7" customFormat="1" ht="24">
      <c r="A250" s="40" t="s">
        <v>535</v>
      </c>
      <c r="B250" s="69" t="s">
        <v>128</v>
      </c>
      <c r="C250" s="216" t="s">
        <v>91</v>
      </c>
      <c r="D250" s="66" t="s">
        <v>92</v>
      </c>
      <c r="E250" s="48">
        <v>2</v>
      </c>
      <c r="F250" s="109"/>
      <c r="G250" s="54"/>
      <c r="H250" s="206"/>
      <c r="I250" s="389"/>
    </row>
    <row r="251" spans="1:9" s="7" customFormat="1" ht="24">
      <c r="A251" s="138" t="s">
        <v>536</v>
      </c>
      <c r="B251" s="100" t="s">
        <v>44</v>
      </c>
      <c r="C251" s="98"/>
      <c r="D251" s="107"/>
      <c r="E251" s="395"/>
      <c r="F251" s="97"/>
      <c r="G251" s="97"/>
      <c r="H251" s="94"/>
      <c r="I251" s="388"/>
    </row>
    <row r="252" spans="1:9" s="7" customFormat="1" ht="24">
      <c r="A252" s="34" t="s">
        <v>537</v>
      </c>
      <c r="B252" s="28" t="s">
        <v>76</v>
      </c>
      <c r="C252" s="11" t="s">
        <v>91</v>
      </c>
      <c r="D252" s="216"/>
      <c r="E252" s="48">
        <v>0</v>
      </c>
      <c r="F252" s="109"/>
      <c r="G252" s="54"/>
      <c r="H252" s="206"/>
      <c r="I252" s="389"/>
    </row>
    <row r="253" spans="1:9" s="7" customFormat="1" ht="24">
      <c r="A253" s="34" t="s">
        <v>538</v>
      </c>
      <c r="B253" s="28" t="s">
        <v>185</v>
      </c>
      <c r="C253" s="11" t="s">
        <v>91</v>
      </c>
      <c r="D253" s="216" t="s">
        <v>6</v>
      </c>
      <c r="E253" s="101">
        <f>25+21+10.5+116.5+42+13+12</f>
        <v>240</v>
      </c>
      <c r="F253" s="109"/>
      <c r="G253" s="54"/>
      <c r="H253" s="206"/>
      <c r="I253" s="389"/>
    </row>
    <row r="254" spans="1:9" s="7" customFormat="1" ht="24">
      <c r="A254" s="34" t="s">
        <v>539</v>
      </c>
      <c r="B254" s="28" t="s">
        <v>186</v>
      </c>
      <c r="C254" s="11" t="s">
        <v>91</v>
      </c>
      <c r="D254" s="216" t="s">
        <v>6</v>
      </c>
      <c r="E254" s="48">
        <f>20+20+(156*0.25)</f>
        <v>79</v>
      </c>
      <c r="F254" s="109"/>
      <c r="G254" s="54"/>
      <c r="H254" s="206"/>
      <c r="I254" s="389"/>
    </row>
    <row r="255" spans="1:9" s="5" customFormat="1" ht="24">
      <c r="A255" s="34" t="s">
        <v>540</v>
      </c>
      <c r="B255" s="28" t="s">
        <v>129</v>
      </c>
      <c r="C255" s="11" t="s">
        <v>91</v>
      </c>
      <c r="D255" s="216" t="s">
        <v>6</v>
      </c>
      <c r="E255" s="48">
        <f>8.35+4.5+7.5+3.7</f>
        <v>24.05</v>
      </c>
      <c r="F255" s="109"/>
      <c r="G255" s="54"/>
      <c r="H255" s="206"/>
      <c r="I255" s="389"/>
    </row>
    <row r="256" spans="1:9" s="5" customFormat="1" ht="24">
      <c r="A256" s="96" t="s">
        <v>541</v>
      </c>
      <c r="B256" s="100" t="s">
        <v>59</v>
      </c>
      <c r="C256" s="98"/>
      <c r="D256" s="107"/>
      <c r="E256" s="395"/>
      <c r="F256" s="97"/>
      <c r="G256" s="97"/>
      <c r="H256" s="94"/>
      <c r="I256" s="388"/>
    </row>
    <row r="257" spans="1:9" s="5" customFormat="1" ht="24">
      <c r="A257" s="27" t="s">
        <v>542</v>
      </c>
      <c r="B257" s="108" t="s">
        <v>179</v>
      </c>
      <c r="C257" s="66" t="s">
        <v>91</v>
      </c>
      <c r="D257" s="66" t="s">
        <v>5</v>
      </c>
      <c r="E257" s="48">
        <f>((19.75+4.9+4.7+4.1+24.3+8.85)*5.15)+4.9+4.9+(19*2.5*2)+(15*5)+(7*1.1*0.55)</f>
        <v>527.02499999999998</v>
      </c>
      <c r="F257" s="109"/>
      <c r="G257" s="54"/>
      <c r="H257" s="206"/>
      <c r="I257" s="389"/>
    </row>
    <row r="258" spans="1:9" s="5" customFormat="1" ht="24">
      <c r="A258" s="27" t="s">
        <v>543</v>
      </c>
      <c r="B258" s="108" t="s">
        <v>180</v>
      </c>
      <c r="C258" s="66" t="s">
        <v>91</v>
      </c>
      <c r="D258" s="66"/>
      <c r="E258" s="48">
        <v>0</v>
      </c>
      <c r="F258" s="109"/>
      <c r="G258" s="54"/>
      <c r="H258" s="206"/>
      <c r="I258" s="389"/>
    </row>
    <row r="259" spans="1:9" s="5" customFormat="1" ht="24">
      <c r="A259" s="27" t="s">
        <v>544</v>
      </c>
      <c r="B259" s="108" t="s">
        <v>181</v>
      </c>
      <c r="C259" s="66" t="s">
        <v>91</v>
      </c>
      <c r="D259" s="66"/>
      <c r="E259" s="48">
        <v>0</v>
      </c>
      <c r="F259" s="109"/>
      <c r="G259" s="54"/>
      <c r="H259" s="206"/>
      <c r="I259" s="389"/>
    </row>
    <row r="260" spans="1:9" s="5" customFormat="1" ht="24">
      <c r="A260" s="27" t="s">
        <v>545</v>
      </c>
      <c r="B260" s="112" t="s">
        <v>182</v>
      </c>
      <c r="C260" s="66" t="s">
        <v>91</v>
      </c>
      <c r="D260" s="66" t="s">
        <v>5</v>
      </c>
      <c r="E260" s="48">
        <f>(0.6*7*23)+(3*0.55*3.5)</f>
        <v>102.37500000000001</v>
      </c>
      <c r="F260" s="109"/>
      <c r="G260" s="54"/>
      <c r="H260" s="206"/>
      <c r="I260" s="389"/>
    </row>
    <row r="261" spans="1:9" s="5" customFormat="1" ht="24">
      <c r="A261" s="27" t="s">
        <v>546</v>
      </c>
      <c r="B261" s="108" t="s">
        <v>183</v>
      </c>
      <c r="C261" s="66" t="s">
        <v>91</v>
      </c>
      <c r="D261" s="66" t="s">
        <v>5</v>
      </c>
      <c r="E261" s="48">
        <f>(((3.5+0.35+0.1+0.05)*0.1)*7)+(19*0.15*0.15)+(0.9*0.1*3)+8</f>
        <v>11.4975</v>
      </c>
      <c r="F261" s="109"/>
      <c r="G261" s="54"/>
      <c r="H261" s="206"/>
      <c r="I261" s="389"/>
    </row>
    <row r="262" spans="1:9" ht="24">
      <c r="A262" s="27" t="s">
        <v>547</v>
      </c>
      <c r="B262" s="112" t="s">
        <v>184</v>
      </c>
      <c r="C262" s="66" t="s">
        <v>91</v>
      </c>
      <c r="D262" s="66" t="s">
        <v>5</v>
      </c>
      <c r="E262" s="48">
        <f>(151*0.35)+(162*2*0.35)</f>
        <v>166.25</v>
      </c>
      <c r="F262" s="109"/>
      <c r="G262" s="54"/>
      <c r="H262" s="206"/>
      <c r="I262" s="389"/>
    </row>
    <row r="263" spans="1:9" ht="24">
      <c r="A263" s="96" t="s">
        <v>548</v>
      </c>
      <c r="B263" s="100" t="s">
        <v>188</v>
      </c>
      <c r="C263" s="98"/>
      <c r="D263" s="107"/>
      <c r="E263" s="395"/>
      <c r="F263" s="97"/>
      <c r="G263" s="97"/>
      <c r="H263" s="94"/>
      <c r="I263" s="388"/>
    </row>
    <row r="264" spans="1:9" ht="24">
      <c r="A264" s="38" t="s">
        <v>549</v>
      </c>
      <c r="B264" s="105" t="s">
        <v>14</v>
      </c>
      <c r="C264" s="106" t="s">
        <v>91</v>
      </c>
      <c r="D264" s="66" t="s">
        <v>92</v>
      </c>
      <c r="E264" s="101">
        <v>0</v>
      </c>
      <c r="F264" s="54"/>
      <c r="G264" s="54"/>
      <c r="H264" s="206"/>
      <c r="I264" s="389"/>
    </row>
    <row r="265" spans="1:9" ht="24">
      <c r="A265" s="38" t="s">
        <v>550</v>
      </c>
      <c r="B265" s="110" t="s">
        <v>100</v>
      </c>
      <c r="C265" s="106" t="s">
        <v>91</v>
      </c>
      <c r="D265" s="66" t="s">
        <v>92</v>
      </c>
      <c r="E265" s="101">
        <v>0</v>
      </c>
      <c r="F265" s="54"/>
      <c r="G265" s="37"/>
      <c r="H265" s="202"/>
      <c r="I265" s="399"/>
    </row>
    <row r="266" spans="1:9" ht="24">
      <c r="A266" s="38" t="s">
        <v>551</v>
      </c>
      <c r="B266" s="110" t="s">
        <v>15</v>
      </c>
      <c r="C266" s="216" t="s">
        <v>91</v>
      </c>
      <c r="D266" s="66" t="s">
        <v>92</v>
      </c>
      <c r="E266" s="101">
        <v>0</v>
      </c>
      <c r="F266" s="54"/>
      <c r="G266" s="54"/>
      <c r="H266" s="202"/>
      <c r="I266" s="399"/>
    </row>
    <row r="267" spans="1:9" ht="24">
      <c r="A267" s="38" t="s">
        <v>552</v>
      </c>
      <c r="B267" s="110" t="s">
        <v>16</v>
      </c>
      <c r="C267" s="216" t="s">
        <v>91</v>
      </c>
      <c r="D267" s="66" t="s">
        <v>92</v>
      </c>
      <c r="E267" s="101">
        <v>0</v>
      </c>
      <c r="F267" s="54"/>
      <c r="G267" s="54"/>
      <c r="H267" s="202"/>
      <c r="I267" s="399"/>
    </row>
    <row r="268" spans="1:9" ht="24">
      <c r="A268" s="38" t="s">
        <v>553</v>
      </c>
      <c r="B268" s="110" t="s">
        <v>17</v>
      </c>
      <c r="C268" s="216" t="s">
        <v>91</v>
      </c>
      <c r="D268" s="66" t="s">
        <v>92</v>
      </c>
      <c r="E268" s="101">
        <v>0</v>
      </c>
      <c r="F268" s="54"/>
      <c r="G268" s="54"/>
      <c r="H268" s="206"/>
      <c r="I268" s="389"/>
    </row>
    <row r="269" spans="1:9" ht="24">
      <c r="A269" s="38" t="s">
        <v>554</v>
      </c>
      <c r="B269" s="110" t="s">
        <v>18</v>
      </c>
      <c r="C269" s="216" t="s">
        <v>91</v>
      </c>
      <c r="D269" s="66" t="s">
        <v>92</v>
      </c>
      <c r="E269" s="101">
        <v>0</v>
      </c>
      <c r="F269" s="54"/>
      <c r="G269" s="54"/>
      <c r="H269" s="206"/>
      <c r="I269" s="389"/>
    </row>
    <row r="270" spans="1:9" ht="24">
      <c r="A270" s="38" t="s">
        <v>555</v>
      </c>
      <c r="B270" s="110" t="s">
        <v>101</v>
      </c>
      <c r="C270" s="216" t="s">
        <v>91</v>
      </c>
      <c r="D270" s="66" t="s">
        <v>92</v>
      </c>
      <c r="E270" s="101">
        <v>0</v>
      </c>
      <c r="F270" s="54"/>
      <c r="G270" s="37"/>
      <c r="H270" s="202"/>
      <c r="I270" s="399"/>
    </row>
    <row r="271" spans="1:9" ht="24">
      <c r="A271" s="38" t="s">
        <v>556</v>
      </c>
      <c r="B271" s="110" t="s">
        <v>19</v>
      </c>
      <c r="C271" s="216" t="s">
        <v>91</v>
      </c>
      <c r="D271" s="66" t="s">
        <v>92</v>
      </c>
      <c r="E271" s="101">
        <v>0</v>
      </c>
      <c r="F271" s="54"/>
      <c r="G271" s="54"/>
      <c r="H271" s="206"/>
      <c r="I271" s="389"/>
    </row>
    <row r="272" spans="1:9" ht="24">
      <c r="A272" s="38" t="s">
        <v>557</v>
      </c>
      <c r="B272" s="110" t="s">
        <v>20</v>
      </c>
      <c r="C272" s="216" t="s">
        <v>91</v>
      </c>
      <c r="D272" s="66" t="s">
        <v>92</v>
      </c>
      <c r="E272" s="101">
        <v>0</v>
      </c>
      <c r="F272" s="54"/>
      <c r="G272" s="54"/>
      <c r="H272" s="202"/>
      <c r="I272" s="399"/>
    </row>
    <row r="273" spans="1:9" ht="24">
      <c r="A273" s="38" t="s">
        <v>558</v>
      </c>
      <c r="B273" s="110" t="s">
        <v>60</v>
      </c>
      <c r="C273" s="216" t="s">
        <v>91</v>
      </c>
      <c r="D273" s="66" t="s">
        <v>92</v>
      </c>
      <c r="E273" s="101">
        <v>0</v>
      </c>
      <c r="F273" s="54"/>
      <c r="G273" s="54"/>
      <c r="H273" s="202"/>
      <c r="I273" s="399"/>
    </row>
    <row r="274" spans="1:9" ht="24">
      <c r="A274" s="38" t="s">
        <v>559</v>
      </c>
      <c r="B274" s="110" t="s">
        <v>21</v>
      </c>
      <c r="C274" s="216" t="s">
        <v>91</v>
      </c>
      <c r="D274" s="66" t="s">
        <v>92</v>
      </c>
      <c r="E274" s="101">
        <v>0</v>
      </c>
      <c r="F274" s="54"/>
      <c r="G274" s="37"/>
      <c r="H274" s="202"/>
      <c r="I274" s="399"/>
    </row>
    <row r="275" spans="1:9" ht="24">
      <c r="A275" s="38" t="s">
        <v>560</v>
      </c>
      <c r="B275" s="105" t="s">
        <v>116</v>
      </c>
      <c r="C275" s="216" t="s">
        <v>91</v>
      </c>
      <c r="D275" s="66" t="s">
        <v>92</v>
      </c>
      <c r="E275" s="101">
        <v>0</v>
      </c>
      <c r="F275" s="54"/>
      <c r="G275" s="54"/>
      <c r="H275" s="202"/>
      <c r="I275" s="399"/>
    </row>
    <row r="276" spans="1:9" ht="24">
      <c r="A276" s="38" t="s">
        <v>561</v>
      </c>
      <c r="B276" s="105" t="s">
        <v>45</v>
      </c>
      <c r="C276" s="216" t="s">
        <v>91</v>
      </c>
      <c r="D276" s="66" t="s">
        <v>92</v>
      </c>
      <c r="E276" s="101">
        <v>0</v>
      </c>
      <c r="F276" s="54"/>
      <c r="G276" s="54"/>
      <c r="H276" s="206"/>
      <c r="I276" s="389"/>
    </row>
    <row r="277" spans="1:9" ht="24">
      <c r="A277" s="38" t="s">
        <v>562</v>
      </c>
      <c r="B277" s="105" t="s">
        <v>23</v>
      </c>
      <c r="C277" s="216" t="s">
        <v>91</v>
      </c>
      <c r="D277" s="66" t="s">
        <v>92</v>
      </c>
      <c r="E277" s="101">
        <v>0</v>
      </c>
      <c r="F277" s="54"/>
      <c r="G277" s="54"/>
      <c r="H277" s="206"/>
      <c r="I277" s="389"/>
    </row>
    <row r="278" spans="1:9" ht="24">
      <c r="A278" s="38" t="s">
        <v>563</v>
      </c>
      <c r="B278" s="105" t="s">
        <v>22</v>
      </c>
      <c r="C278" s="216" t="s">
        <v>91</v>
      </c>
      <c r="D278" s="66" t="s">
        <v>92</v>
      </c>
      <c r="E278" s="101">
        <v>0</v>
      </c>
      <c r="F278" s="54"/>
      <c r="G278" s="54"/>
      <c r="H278" s="206"/>
      <c r="I278" s="389"/>
    </row>
    <row r="279" spans="1:9" ht="24">
      <c r="A279" s="38" t="s">
        <v>564</v>
      </c>
      <c r="B279" s="105" t="s">
        <v>117</v>
      </c>
      <c r="C279" s="216" t="s">
        <v>91</v>
      </c>
      <c r="D279" s="66" t="s">
        <v>92</v>
      </c>
      <c r="E279" s="101">
        <v>0</v>
      </c>
      <c r="F279" s="54"/>
      <c r="G279" s="54"/>
      <c r="H279" s="206"/>
      <c r="I279" s="389"/>
    </row>
    <row r="280" spans="1:9" s="5" customFormat="1" ht="24">
      <c r="A280" s="96" t="s">
        <v>565</v>
      </c>
      <c r="B280" s="100" t="s">
        <v>80</v>
      </c>
      <c r="C280" s="98"/>
      <c r="D280" s="107"/>
      <c r="E280" s="395"/>
      <c r="F280" s="97"/>
      <c r="G280" s="97"/>
      <c r="H280" s="156"/>
      <c r="I280" s="98"/>
    </row>
    <row r="281" spans="1:9" s="5" customFormat="1" ht="15">
      <c r="A281" s="163" t="s">
        <v>566</v>
      </c>
      <c r="B281" s="164" t="s">
        <v>81</v>
      </c>
      <c r="C281" s="403"/>
      <c r="D281" s="401"/>
      <c r="E281" s="402"/>
      <c r="F281" s="167"/>
      <c r="G281" s="167"/>
      <c r="H281" s="209"/>
      <c r="I281" s="293"/>
    </row>
    <row r="282" spans="1:9" s="5" customFormat="1" ht="24">
      <c r="A282" s="43" t="s">
        <v>567</v>
      </c>
      <c r="B282" s="112" t="s">
        <v>178</v>
      </c>
      <c r="C282" s="216" t="s">
        <v>91</v>
      </c>
      <c r="D282" s="216" t="s">
        <v>6</v>
      </c>
      <c r="E282" s="48">
        <f>165+155</f>
        <v>320</v>
      </c>
      <c r="F282" s="125"/>
      <c r="G282" s="54"/>
      <c r="H282" s="206"/>
      <c r="I282" s="389"/>
    </row>
    <row r="283" spans="1:9" s="5" customFormat="1" ht="24">
      <c r="A283" s="43" t="s">
        <v>568</v>
      </c>
      <c r="B283" s="112" t="s">
        <v>95</v>
      </c>
      <c r="C283" s="216" t="s">
        <v>91</v>
      </c>
      <c r="D283" s="216" t="s">
        <v>7</v>
      </c>
      <c r="E283" s="48">
        <f>0.2*0.5*(11+17+17)</f>
        <v>4.5</v>
      </c>
      <c r="F283" s="109"/>
      <c r="G283" s="54"/>
      <c r="H283" s="206"/>
      <c r="I283" s="389"/>
    </row>
    <row r="284" spans="1:9" s="5" customFormat="1" ht="24">
      <c r="A284" s="43" t="s">
        <v>569</v>
      </c>
      <c r="B284" s="110" t="s">
        <v>82</v>
      </c>
      <c r="C284" s="216" t="s">
        <v>91</v>
      </c>
      <c r="D284" s="216" t="s">
        <v>7</v>
      </c>
      <c r="E284" s="48">
        <f>(14+1.2+1.2+40+2.6)*0.45</f>
        <v>26.55</v>
      </c>
      <c r="F284" s="109"/>
      <c r="G284" s="54"/>
      <c r="H284" s="206"/>
      <c r="I284" s="389"/>
    </row>
    <row r="285" spans="1:9" s="5" customFormat="1" ht="24">
      <c r="A285" s="43" t="s">
        <v>570</v>
      </c>
      <c r="B285" s="110" t="s">
        <v>177</v>
      </c>
      <c r="C285" s="216" t="s">
        <v>91</v>
      </c>
      <c r="D285" s="216" t="s">
        <v>5</v>
      </c>
      <c r="E285" s="48">
        <f>(14+1.2+1.2+40+2.6)</f>
        <v>59</v>
      </c>
      <c r="F285" s="109"/>
      <c r="G285" s="54"/>
      <c r="H285" s="206"/>
      <c r="I285" s="389"/>
    </row>
    <row r="286" spans="1:9" s="56" customFormat="1" ht="24">
      <c r="A286" s="43" t="s">
        <v>571</v>
      </c>
      <c r="B286" s="110" t="s">
        <v>176</v>
      </c>
      <c r="C286" s="216" t="s">
        <v>91</v>
      </c>
      <c r="D286" s="66" t="s">
        <v>92</v>
      </c>
      <c r="E286" s="101">
        <v>11</v>
      </c>
      <c r="F286" s="109"/>
      <c r="G286" s="54"/>
      <c r="H286" s="206"/>
      <c r="I286" s="389"/>
    </row>
    <row r="287" spans="1:9" s="5" customFormat="1" ht="24">
      <c r="A287" s="43" t="s">
        <v>572</v>
      </c>
      <c r="B287" s="110" t="s">
        <v>175</v>
      </c>
      <c r="C287" s="216" t="s">
        <v>91</v>
      </c>
      <c r="D287" s="66" t="s">
        <v>92</v>
      </c>
      <c r="E287" s="101">
        <v>22</v>
      </c>
      <c r="F287" s="109"/>
      <c r="G287" s="54"/>
      <c r="H287" s="206"/>
      <c r="I287" s="389"/>
    </row>
    <row r="288" spans="1:9" s="5" customFormat="1" ht="24">
      <c r="A288" s="43" t="s">
        <v>573</v>
      </c>
      <c r="B288" s="110" t="s">
        <v>174</v>
      </c>
      <c r="C288" s="216" t="s">
        <v>91</v>
      </c>
      <c r="D288" s="66"/>
      <c r="E288" s="48">
        <v>0</v>
      </c>
      <c r="F288" s="109"/>
      <c r="G288" s="54"/>
      <c r="H288" s="206"/>
      <c r="I288" s="389"/>
    </row>
    <row r="289" spans="1:9" s="5" customFormat="1" ht="15">
      <c r="A289" s="163" t="s">
        <v>574</v>
      </c>
      <c r="B289" s="164" t="s">
        <v>83</v>
      </c>
      <c r="C289" s="403"/>
      <c r="D289" s="401"/>
      <c r="E289" s="402"/>
      <c r="F289" s="167"/>
      <c r="G289" s="167"/>
      <c r="H289" s="209"/>
      <c r="I289" s="293"/>
    </row>
    <row r="290" spans="1:9" ht="24">
      <c r="A290" s="43" t="s">
        <v>575</v>
      </c>
      <c r="B290" s="110" t="s">
        <v>173</v>
      </c>
      <c r="C290" s="216" t="s">
        <v>91</v>
      </c>
      <c r="D290" s="66" t="s">
        <v>92</v>
      </c>
      <c r="E290" s="48">
        <v>4</v>
      </c>
      <c r="F290" s="125"/>
      <c r="G290" s="37"/>
      <c r="H290" s="204"/>
      <c r="I290" s="389"/>
    </row>
    <row r="291" spans="1:9" ht="30" customHeight="1" thickBot="1">
      <c r="A291" s="43" t="s">
        <v>576</v>
      </c>
      <c r="B291" s="133" t="s">
        <v>67</v>
      </c>
      <c r="C291" s="216" t="s">
        <v>91</v>
      </c>
      <c r="D291" s="216"/>
      <c r="E291" s="48">
        <v>0</v>
      </c>
      <c r="F291" s="125"/>
      <c r="G291" s="37"/>
      <c r="H291" s="204"/>
      <c r="I291" s="389"/>
    </row>
    <row r="292" spans="1:9" ht="30" customHeight="1" thickBot="1"/>
    <row r="293" spans="1:9" ht="30" customHeight="1" thickBot="1">
      <c r="A293" s="182"/>
      <c r="B293" s="183" t="s">
        <v>141</v>
      </c>
      <c r="C293" s="183"/>
      <c r="D293" s="184"/>
      <c r="E293" s="189"/>
      <c r="F293" s="51"/>
      <c r="G293" s="51"/>
      <c r="H293" s="51"/>
      <c r="I293" s="52"/>
    </row>
    <row r="294" spans="1:9" s="8" customFormat="1" ht="30" customHeight="1" thickBot="1">
      <c r="A294" s="39"/>
      <c r="B294" s="186"/>
      <c r="C294" s="186"/>
      <c r="D294" s="2"/>
      <c r="E294" s="311"/>
      <c r="F294" s="1"/>
      <c r="G294" s="1"/>
      <c r="H294" s="2"/>
      <c r="I294" s="2"/>
    </row>
    <row r="295" spans="1:9" ht="30" customHeight="1" thickBot="1">
      <c r="A295" s="200"/>
      <c r="B295" s="183" t="s">
        <v>65</v>
      </c>
      <c r="C295" s="183"/>
      <c r="D295" s="184"/>
      <c r="E295" s="189"/>
      <c r="F295" s="51"/>
      <c r="G295" s="51"/>
      <c r="H295" s="51"/>
      <c r="I295" s="201"/>
    </row>
    <row r="296" spans="1:9" ht="30" customHeight="1">
      <c r="A296" s="190" t="s">
        <v>24</v>
      </c>
      <c r="B296" s="191" t="s">
        <v>25</v>
      </c>
      <c r="C296" s="191"/>
      <c r="D296" s="192"/>
      <c r="E296" s="193"/>
      <c r="F296" s="177"/>
      <c r="G296" s="178"/>
      <c r="H296" s="32"/>
      <c r="I296" s="179"/>
    </row>
    <row r="297" spans="1:9" ht="30" customHeight="1">
      <c r="A297" s="22" t="s">
        <v>26</v>
      </c>
      <c r="B297" s="194" t="s">
        <v>27</v>
      </c>
      <c r="C297" s="194"/>
      <c r="D297" s="55"/>
      <c r="E297" s="195"/>
      <c r="F297" s="177"/>
      <c r="G297" s="180"/>
      <c r="H297" s="42"/>
      <c r="I297" s="23"/>
    </row>
    <row r="298" spans="1:9" ht="30" customHeight="1">
      <c r="A298" s="196" t="s">
        <v>28</v>
      </c>
      <c r="B298" s="197" t="s">
        <v>29</v>
      </c>
      <c r="C298" s="197"/>
      <c r="D298" s="197"/>
      <c r="E298" s="316"/>
      <c r="F298" s="181"/>
      <c r="G298" s="20"/>
      <c r="H298" s="20"/>
      <c r="I298" s="24"/>
    </row>
    <row r="299" spans="1:9" ht="30" customHeight="1">
      <c r="A299" s="190" t="s">
        <v>30</v>
      </c>
      <c r="B299" s="191" t="s">
        <v>31</v>
      </c>
      <c r="C299" s="191"/>
      <c r="D299" s="192"/>
      <c r="E299" s="193"/>
      <c r="F299" s="177"/>
      <c r="G299" s="178"/>
      <c r="H299" s="32"/>
      <c r="I299" s="179"/>
    </row>
    <row r="300" spans="1:9" ht="30" customHeight="1">
      <c r="A300" s="22" t="s">
        <v>32</v>
      </c>
      <c r="B300" s="194" t="s">
        <v>33</v>
      </c>
      <c r="C300" s="194"/>
      <c r="D300" s="55"/>
      <c r="E300" s="195"/>
      <c r="F300" s="177"/>
      <c r="G300" s="180"/>
      <c r="H300" s="42"/>
      <c r="I300" s="23"/>
    </row>
    <row r="301" spans="1:9" ht="30" customHeight="1">
      <c r="A301" s="196" t="s">
        <v>34</v>
      </c>
      <c r="B301" s="197" t="s">
        <v>35</v>
      </c>
      <c r="C301" s="197"/>
      <c r="D301" s="197"/>
      <c r="E301" s="316"/>
      <c r="F301" s="181"/>
      <c r="G301" s="20"/>
      <c r="H301" s="20"/>
      <c r="I301" s="24"/>
    </row>
    <row r="302" spans="1:9" ht="30" customHeight="1">
      <c r="A302" s="190" t="s">
        <v>36</v>
      </c>
      <c r="B302" s="191" t="s">
        <v>37</v>
      </c>
      <c r="C302" s="191"/>
      <c r="D302" s="192"/>
      <c r="E302" s="193"/>
      <c r="F302" s="177"/>
      <c r="G302" s="178"/>
      <c r="H302" s="32"/>
      <c r="I302" s="179"/>
    </row>
    <row r="303" spans="1:9" ht="30" customHeight="1">
      <c r="A303" s="196" t="s">
        <v>38</v>
      </c>
      <c r="B303" s="197" t="s">
        <v>39</v>
      </c>
      <c r="C303" s="197"/>
      <c r="D303" s="197"/>
      <c r="E303" s="316"/>
      <c r="F303" s="181"/>
      <c r="G303" s="20"/>
      <c r="H303" s="20"/>
      <c r="I303" s="24"/>
    </row>
    <row r="304" spans="1:9" s="57" customFormat="1" ht="22.5" customHeight="1" thickBot="1">
      <c r="A304" s="190" t="s">
        <v>40</v>
      </c>
      <c r="B304" s="191" t="s">
        <v>41</v>
      </c>
      <c r="C304" s="191"/>
      <c r="D304" s="192"/>
      <c r="E304" s="193"/>
      <c r="F304" s="177"/>
      <c r="G304" s="178"/>
      <c r="H304" s="32"/>
      <c r="I304" s="179"/>
    </row>
    <row r="305" spans="1:9" s="57" customFormat="1" ht="22.5" customHeight="1" thickBot="1">
      <c r="A305" s="25" t="s">
        <v>42</v>
      </c>
      <c r="B305" s="188" t="s">
        <v>66</v>
      </c>
      <c r="C305" s="188"/>
      <c r="D305" s="18"/>
      <c r="E305" s="189"/>
      <c r="F305" s="19"/>
      <c r="G305" s="19"/>
      <c r="H305" s="19"/>
      <c r="I305" s="21"/>
    </row>
    <row r="306" spans="1:9" s="57" customFormat="1" ht="18.75" customHeight="1">
      <c r="A306" s="322"/>
      <c r="B306" s="322"/>
      <c r="C306" s="322"/>
    </row>
    <row r="307" spans="1:9" s="57" customFormat="1" ht="22.5" customHeight="1">
      <c r="A307" s="322"/>
      <c r="B307" s="322"/>
      <c r="C307" s="322"/>
    </row>
    <row r="308" spans="1:9" s="57" customFormat="1" ht="22.5" customHeight="1">
      <c r="A308" s="324"/>
      <c r="B308" s="324"/>
      <c r="C308" s="324"/>
    </row>
    <row r="309" spans="1:9" s="57" customFormat="1" ht="22.5" customHeight="1">
      <c r="A309" s="322"/>
      <c r="B309" s="322"/>
      <c r="C309" s="322"/>
    </row>
    <row r="310" spans="1:9" s="57" customFormat="1" ht="22.5" customHeight="1">
      <c r="A310" s="322"/>
      <c r="B310" s="322"/>
      <c r="C310" s="322"/>
    </row>
    <row r="311" spans="1:9" s="57" customFormat="1" ht="22.5" customHeight="1">
      <c r="A311" s="325"/>
      <c r="B311" s="325"/>
      <c r="C311" s="325"/>
    </row>
    <row r="312" spans="1:9" s="57" customFormat="1" ht="22.5" customHeight="1">
      <c r="A312" s="322"/>
      <c r="B312" s="322"/>
      <c r="C312" s="322"/>
    </row>
    <row r="313" spans="1:9" s="57" customFormat="1" ht="22.5" customHeight="1">
      <c r="A313" s="322"/>
      <c r="B313" s="322"/>
      <c r="C313" s="322"/>
    </row>
    <row r="314" spans="1:9" s="57" customFormat="1" ht="22.5" customHeight="1">
      <c r="A314" s="322"/>
      <c r="B314" s="322"/>
      <c r="C314" s="322"/>
    </row>
    <row r="315" spans="1:9" ht="30" customHeight="1">
      <c r="A315" s="322"/>
      <c r="B315" s="322"/>
      <c r="C315" s="322"/>
      <c r="D315" s="57"/>
      <c r="E315" s="57"/>
    </row>
    <row r="316" spans="1:9" ht="111.75" customHeight="1">
      <c r="A316" s="322"/>
      <c r="B316" s="322"/>
      <c r="C316" s="322"/>
      <c r="D316" s="57"/>
      <c r="E316" s="57"/>
    </row>
    <row r="318" spans="1:9" ht="30" customHeight="1">
      <c r="A318" s="404"/>
      <c r="B318" s="405"/>
      <c r="C318" s="329"/>
    </row>
    <row r="319" spans="1:9" ht="30" customHeight="1">
      <c r="B319" s="2"/>
    </row>
  </sheetData>
  <autoFilter ref="A13:C291"/>
  <mergeCells count="3">
    <mergeCell ref="A2:I2"/>
    <mergeCell ref="A8:I8"/>
    <mergeCell ref="A9:I11"/>
  </mergeCells>
  <conditionalFormatting sqref="B169:B171">
    <cfRule type="duplicateValues" dxfId="3" priority="2"/>
  </conditionalFormatting>
  <conditionalFormatting sqref="A169:A171">
    <cfRule type="duplicateValues" dxfId="2" priority="1"/>
  </conditionalFormatting>
  <pageMargins left="0.7" right="0.7" top="0.75" bottom="0.75" header="0.3" footer="0.3"/>
  <pageSetup scale="25" orientation="portrait" verticalDpi="300" r:id="rId1"/>
  <ignoredErrors>
    <ignoredError sqref="A2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319"/>
  <sheetViews>
    <sheetView zoomScale="60" zoomScaleNormal="60" zoomScaleSheetLayoutView="100" workbookViewId="0">
      <selection activeCell="G284" sqref="G284"/>
    </sheetView>
  </sheetViews>
  <sheetFormatPr baseColWidth="10" defaultColWidth="11.42578125" defaultRowHeight="30" customHeight="1"/>
  <cols>
    <col min="1" max="1" width="17.7109375" style="39" bestFit="1" customWidth="1"/>
    <col min="2" max="2" width="188.28515625" style="10" customWidth="1"/>
    <col min="3" max="3" width="16" style="39" customWidth="1"/>
    <col min="4" max="4" width="16.42578125" style="2" customWidth="1"/>
    <col min="5" max="5" width="19" style="2" customWidth="1"/>
    <col min="6" max="6" width="20.42578125" style="2" customWidth="1"/>
    <col min="7" max="7" width="22.7109375" style="2" customWidth="1"/>
    <col min="8" max="8" width="19.7109375" style="2" customWidth="1"/>
    <col min="9" max="16384" width="11.42578125" style="2"/>
  </cols>
  <sheetData>
    <row r="1" spans="1:180" s="5" customFormat="1" ht="11.25" customHeight="1">
      <c r="A1" s="45"/>
      <c r="B1" s="44"/>
      <c r="C1" s="45"/>
    </row>
    <row r="2" spans="1:180" s="5" customFormat="1" ht="30" customHeight="1">
      <c r="A2" s="473"/>
      <c r="B2" s="473"/>
      <c r="C2" s="473"/>
      <c r="D2" s="473"/>
      <c r="E2" s="473"/>
      <c r="F2" s="473"/>
      <c r="G2" s="473"/>
      <c r="H2" s="473"/>
      <c r="I2" s="473"/>
    </row>
    <row r="3" spans="1:180" s="3" customFormat="1" ht="30" customHeight="1">
      <c r="A3" s="244"/>
      <c r="B3" s="244"/>
      <c r="C3" s="244"/>
    </row>
    <row r="4" spans="1:180" s="3" customFormat="1" ht="30" customHeight="1">
      <c r="A4" s="244"/>
      <c r="B4" s="244"/>
      <c r="C4" s="244"/>
    </row>
    <row r="5" spans="1:180" s="3" customFormat="1" ht="30" customHeight="1">
      <c r="A5" s="244"/>
      <c r="B5" s="244"/>
      <c r="C5" s="244"/>
    </row>
    <row r="6" spans="1:180" s="3" customFormat="1" ht="30" customHeight="1">
      <c r="A6" s="244"/>
      <c r="B6" s="244"/>
      <c r="C6" s="244"/>
    </row>
    <row r="7" spans="1:180" s="3" customFormat="1" ht="30" customHeight="1" thickBot="1">
      <c r="A7" s="244"/>
      <c r="B7" s="244"/>
      <c r="C7" s="244"/>
    </row>
    <row r="8" spans="1:180" s="5" customFormat="1" ht="25.5" thickBot="1">
      <c r="A8" s="445" t="s">
        <v>584</v>
      </c>
      <c r="B8" s="446"/>
      <c r="C8" s="446"/>
      <c r="D8" s="446"/>
      <c r="E8" s="446"/>
      <c r="F8" s="446"/>
      <c r="G8" s="446"/>
      <c r="H8" s="446"/>
      <c r="I8" s="448"/>
    </row>
    <row r="9" spans="1:180" s="5" customFormat="1" ht="21" customHeight="1">
      <c r="A9" s="449" t="s">
        <v>577</v>
      </c>
      <c r="B9" s="450"/>
      <c r="C9" s="450"/>
      <c r="D9" s="450"/>
      <c r="E9" s="450"/>
      <c r="F9" s="450"/>
      <c r="G9" s="450"/>
      <c r="H9" s="450"/>
      <c r="I9" s="452"/>
    </row>
    <row r="10" spans="1:180" s="5" customFormat="1" ht="18.75" customHeight="1">
      <c r="A10" s="453"/>
      <c r="B10" s="469"/>
      <c r="C10" s="469"/>
      <c r="D10" s="469"/>
      <c r="E10" s="469"/>
      <c r="F10" s="469"/>
      <c r="G10" s="469"/>
      <c r="H10" s="469"/>
      <c r="I10" s="456"/>
    </row>
    <row r="11" spans="1:180" s="5" customFormat="1" ht="15" customHeight="1" thickBot="1">
      <c r="A11" s="457"/>
      <c r="B11" s="458"/>
      <c r="C11" s="458"/>
      <c r="D11" s="458"/>
      <c r="E11" s="458"/>
      <c r="F11" s="458"/>
      <c r="G11" s="458"/>
      <c r="H11" s="458"/>
      <c r="I11" s="460"/>
    </row>
    <row r="12" spans="1:180" s="5" customFormat="1" ht="25.5" thickBot="1">
      <c r="A12" s="247"/>
      <c r="B12" s="247"/>
      <c r="C12" s="247"/>
    </row>
    <row r="13" spans="1:180" s="5" customFormat="1" ht="42" customHeight="1">
      <c r="A13" s="126" t="s">
        <v>587</v>
      </c>
      <c r="B13" s="127" t="s">
        <v>1</v>
      </c>
      <c r="C13" s="128" t="s">
        <v>87</v>
      </c>
      <c r="D13" s="406" t="s">
        <v>2</v>
      </c>
      <c r="E13" s="130" t="s">
        <v>64</v>
      </c>
      <c r="F13" s="131" t="s">
        <v>61</v>
      </c>
      <c r="G13" s="331" t="s">
        <v>62</v>
      </c>
      <c r="H13" s="332" t="s">
        <v>63</v>
      </c>
      <c r="I13" s="333" t="s">
        <v>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</row>
    <row r="14" spans="1:180" s="5" customFormat="1" ht="24">
      <c r="A14" s="144">
        <v>7</v>
      </c>
      <c r="B14" s="141" t="s">
        <v>160</v>
      </c>
      <c r="C14" s="145"/>
      <c r="D14" s="145"/>
      <c r="E14" s="145"/>
      <c r="F14" s="146"/>
      <c r="G14" s="146"/>
      <c r="H14" s="143"/>
      <c r="I14" s="142"/>
    </row>
    <row r="15" spans="1:180" s="6" customFormat="1" ht="24">
      <c r="A15" s="138" t="s">
        <v>292</v>
      </c>
      <c r="B15" s="100" t="s">
        <v>295</v>
      </c>
      <c r="C15" s="98"/>
      <c r="D15" s="98"/>
      <c r="E15" s="387"/>
      <c r="F15" s="140"/>
      <c r="G15" s="140"/>
      <c r="H15" s="94"/>
      <c r="I15" s="388"/>
    </row>
    <row r="16" spans="1:180" s="5" customFormat="1" ht="24">
      <c r="A16" s="34" t="s">
        <v>293</v>
      </c>
      <c r="B16" s="28" t="s">
        <v>296</v>
      </c>
      <c r="C16" s="11" t="s">
        <v>88</v>
      </c>
      <c r="D16" s="11"/>
      <c r="E16" s="101"/>
      <c r="F16" s="102"/>
      <c r="G16" s="37"/>
      <c r="H16" s="202"/>
      <c r="I16" s="389"/>
    </row>
    <row r="17" spans="1:9" s="5" customFormat="1" ht="24">
      <c r="A17" s="34" t="s">
        <v>294</v>
      </c>
      <c r="B17" s="28" t="s">
        <v>68</v>
      </c>
      <c r="C17" s="11" t="s">
        <v>88</v>
      </c>
      <c r="D17" s="11"/>
      <c r="E17" s="101"/>
      <c r="F17" s="102"/>
      <c r="G17" s="37"/>
      <c r="H17" s="202"/>
      <c r="I17" s="389"/>
    </row>
    <row r="18" spans="1:9" s="6" customFormat="1" ht="24">
      <c r="A18" s="144">
        <v>8</v>
      </c>
      <c r="B18" s="141" t="s">
        <v>84</v>
      </c>
      <c r="C18" s="337"/>
      <c r="D18" s="337"/>
      <c r="E18" s="344"/>
      <c r="F18" s="146"/>
      <c r="G18" s="146"/>
      <c r="H18" s="143"/>
      <c r="I18" s="142"/>
    </row>
    <row r="19" spans="1:9" s="6" customFormat="1" ht="24">
      <c r="A19" s="34" t="s">
        <v>297</v>
      </c>
      <c r="B19" s="105" t="s">
        <v>158</v>
      </c>
      <c r="C19" s="106" t="s">
        <v>88</v>
      </c>
      <c r="D19" s="11"/>
      <c r="E19" s="101"/>
      <c r="F19" s="102"/>
      <c r="G19" s="37"/>
      <c r="H19" s="202"/>
      <c r="I19" s="389"/>
    </row>
    <row r="20" spans="1:9" s="6" customFormat="1" ht="24">
      <c r="A20" s="34" t="s">
        <v>298</v>
      </c>
      <c r="B20" s="105" t="s">
        <v>159</v>
      </c>
      <c r="C20" s="106" t="s">
        <v>88</v>
      </c>
      <c r="D20" s="11"/>
      <c r="E20" s="101"/>
      <c r="F20" s="102"/>
      <c r="G20" s="37"/>
      <c r="H20" s="203"/>
      <c r="I20" s="389"/>
    </row>
    <row r="21" spans="1:9" s="6" customFormat="1" ht="24">
      <c r="A21" s="434" t="s">
        <v>299</v>
      </c>
      <c r="B21" s="435" t="s">
        <v>300</v>
      </c>
      <c r="C21" s="434"/>
      <c r="D21" s="436"/>
      <c r="E21" s="429"/>
      <c r="F21" s="430"/>
      <c r="G21" s="431"/>
      <c r="H21" s="432"/>
      <c r="I21" s="433"/>
    </row>
    <row r="22" spans="1:9" s="6" customFormat="1" ht="24">
      <c r="A22" s="437" t="s">
        <v>301</v>
      </c>
      <c r="B22" s="438" t="s">
        <v>302</v>
      </c>
      <c r="C22" s="437"/>
      <c r="D22" s="439"/>
      <c r="E22" s="115"/>
      <c r="F22" s="428"/>
      <c r="G22" s="160"/>
      <c r="H22" s="358"/>
      <c r="I22" s="161"/>
    </row>
    <row r="23" spans="1:9" s="6" customFormat="1" ht="24">
      <c r="A23" s="440" t="s">
        <v>303</v>
      </c>
      <c r="B23" s="441" t="s">
        <v>304</v>
      </c>
      <c r="C23" s="442"/>
      <c r="D23" s="440" t="s">
        <v>305</v>
      </c>
      <c r="E23" s="443" t="s">
        <v>306</v>
      </c>
      <c r="F23" s="102"/>
      <c r="G23" s="37"/>
      <c r="H23" s="203"/>
      <c r="I23" s="13"/>
    </row>
    <row r="24" spans="1:9" s="6" customFormat="1" ht="24">
      <c r="A24" s="440" t="s">
        <v>307</v>
      </c>
      <c r="B24" s="441" t="s">
        <v>308</v>
      </c>
      <c r="C24" s="442"/>
      <c r="D24" s="440" t="s">
        <v>6</v>
      </c>
      <c r="E24" s="443" t="s">
        <v>306</v>
      </c>
      <c r="F24" s="102"/>
      <c r="G24" s="37"/>
      <c r="H24" s="203"/>
      <c r="I24" s="13"/>
    </row>
    <row r="25" spans="1:9" s="6" customFormat="1" ht="24">
      <c r="A25" s="440" t="s">
        <v>309</v>
      </c>
      <c r="B25" s="441" t="s">
        <v>310</v>
      </c>
      <c r="C25" s="442"/>
      <c r="D25" s="440" t="s">
        <v>4</v>
      </c>
      <c r="E25" s="443" t="s">
        <v>306</v>
      </c>
      <c r="F25" s="102"/>
      <c r="G25" s="37"/>
      <c r="H25" s="203"/>
      <c r="I25" s="13"/>
    </row>
    <row r="26" spans="1:9" s="5" customFormat="1" ht="24">
      <c r="A26" s="144">
        <v>10</v>
      </c>
      <c r="B26" s="141" t="s">
        <v>161</v>
      </c>
      <c r="C26" s="142"/>
      <c r="D26" s="239"/>
      <c r="E26" s="390"/>
      <c r="F26" s="146"/>
      <c r="G26" s="146"/>
      <c r="H26" s="143"/>
      <c r="I26" s="142"/>
    </row>
    <row r="27" spans="1:9" s="6" customFormat="1" ht="24">
      <c r="A27" s="96" t="s">
        <v>312</v>
      </c>
      <c r="B27" s="100" t="s">
        <v>47</v>
      </c>
      <c r="C27" s="98"/>
      <c r="D27" s="98"/>
      <c r="E27" s="387"/>
      <c r="F27" s="140"/>
      <c r="G27" s="140"/>
      <c r="H27" s="94"/>
      <c r="I27" s="388"/>
    </row>
    <row r="28" spans="1:9" s="7" customFormat="1" ht="24">
      <c r="A28" s="27" t="s">
        <v>313</v>
      </c>
      <c r="B28" s="108" t="s">
        <v>163</v>
      </c>
      <c r="C28" s="216" t="s">
        <v>91</v>
      </c>
      <c r="D28" s="66" t="s">
        <v>7</v>
      </c>
      <c r="E28" s="48">
        <f>26.25*1.03*0.25*2</f>
        <v>13.518750000000001</v>
      </c>
      <c r="F28" s="109"/>
      <c r="G28" s="37"/>
      <c r="H28" s="204"/>
      <c r="I28" s="389"/>
    </row>
    <row r="29" spans="1:9" s="4" customFormat="1" ht="24">
      <c r="A29" s="27" t="s">
        <v>314</v>
      </c>
      <c r="B29" s="110" t="s">
        <v>162</v>
      </c>
      <c r="C29" s="216" t="s">
        <v>91</v>
      </c>
      <c r="D29" s="216" t="s">
        <v>7</v>
      </c>
      <c r="E29" s="48">
        <f>(55+233)*0.1</f>
        <v>28.8</v>
      </c>
      <c r="F29" s="109"/>
      <c r="G29" s="54"/>
      <c r="H29" s="205"/>
      <c r="I29" s="389"/>
    </row>
    <row r="30" spans="1:9" s="4" customFormat="1" ht="24">
      <c r="A30" s="27" t="s">
        <v>315</v>
      </c>
      <c r="B30" s="110" t="s">
        <v>164</v>
      </c>
      <c r="C30" s="216" t="s">
        <v>91</v>
      </c>
      <c r="D30" s="216"/>
      <c r="E30" s="48">
        <v>0</v>
      </c>
      <c r="F30" s="109"/>
      <c r="G30" s="54"/>
      <c r="H30" s="205"/>
      <c r="I30" s="389"/>
    </row>
    <row r="31" spans="1:9" s="4" customFormat="1" ht="24">
      <c r="A31" s="27" t="s">
        <v>316</v>
      </c>
      <c r="B31" s="110" t="s">
        <v>133</v>
      </c>
      <c r="C31" s="216" t="s">
        <v>91</v>
      </c>
      <c r="D31" s="216" t="s">
        <v>6</v>
      </c>
      <c r="E31" s="48">
        <f>(((147+147)/6)*3)*0.3</f>
        <v>44.1</v>
      </c>
      <c r="F31" s="111"/>
      <c r="G31" s="54"/>
      <c r="H31" s="205"/>
      <c r="I31" s="389"/>
    </row>
    <row r="32" spans="1:9" s="7" customFormat="1" ht="24">
      <c r="A32" s="27" t="s">
        <v>317</v>
      </c>
      <c r="B32" s="112" t="s">
        <v>134</v>
      </c>
      <c r="C32" s="216" t="s">
        <v>91</v>
      </c>
      <c r="D32" s="48" t="s">
        <v>7</v>
      </c>
      <c r="E32" s="48">
        <f>(10.15+10.15)*(0.35/2)</f>
        <v>3.5524999999999998</v>
      </c>
      <c r="F32" s="109"/>
      <c r="G32" s="37"/>
      <c r="H32" s="204"/>
      <c r="I32" s="389"/>
    </row>
    <row r="33" spans="1:9" s="7" customFormat="1" ht="24">
      <c r="A33" s="27" t="s">
        <v>318</v>
      </c>
      <c r="B33" s="108" t="s">
        <v>131</v>
      </c>
      <c r="C33" s="216" t="s">
        <v>91</v>
      </c>
      <c r="D33" s="66" t="s">
        <v>5</v>
      </c>
      <c r="E33" s="48">
        <f>(29*3.5)</f>
        <v>101.5</v>
      </c>
      <c r="F33" s="109"/>
      <c r="G33" s="37"/>
      <c r="H33" s="204"/>
      <c r="I33" s="389"/>
    </row>
    <row r="34" spans="1:9" s="5" customFormat="1" ht="24">
      <c r="A34" s="27" t="s">
        <v>319</v>
      </c>
      <c r="B34" s="110" t="s">
        <v>165</v>
      </c>
      <c r="C34" s="216" t="s">
        <v>91</v>
      </c>
      <c r="D34" s="66"/>
      <c r="E34" s="48">
        <v>0</v>
      </c>
      <c r="F34" s="109"/>
      <c r="G34" s="37"/>
      <c r="H34" s="204"/>
      <c r="I34" s="389"/>
    </row>
    <row r="35" spans="1:9" s="7" customFormat="1" ht="24">
      <c r="A35" s="27" t="s">
        <v>320</v>
      </c>
      <c r="B35" s="110" t="s">
        <v>166</v>
      </c>
      <c r="C35" s="216" t="s">
        <v>91</v>
      </c>
      <c r="D35" s="66"/>
      <c r="E35" s="48">
        <v>0</v>
      </c>
      <c r="F35" s="109"/>
      <c r="G35" s="37"/>
      <c r="H35" s="204"/>
      <c r="I35" s="389"/>
    </row>
    <row r="36" spans="1:9" s="7" customFormat="1" ht="24">
      <c r="A36" s="27" t="s">
        <v>321</v>
      </c>
      <c r="B36" s="110" t="s">
        <v>167</v>
      </c>
      <c r="C36" s="216" t="s">
        <v>91</v>
      </c>
      <c r="D36" s="216" t="s">
        <v>6</v>
      </c>
      <c r="E36" s="48">
        <f>33+14</f>
        <v>47</v>
      </c>
      <c r="F36" s="109"/>
      <c r="G36" s="37"/>
      <c r="H36" s="204"/>
      <c r="I36" s="389"/>
    </row>
    <row r="37" spans="1:9" s="7" customFormat="1" ht="24">
      <c r="A37" s="27" t="s">
        <v>322</v>
      </c>
      <c r="B37" s="110" t="s">
        <v>135</v>
      </c>
      <c r="C37" s="216" t="s">
        <v>91</v>
      </c>
      <c r="D37" s="66" t="s">
        <v>5</v>
      </c>
      <c r="E37" s="48">
        <f>(241+249)*0.15</f>
        <v>73.5</v>
      </c>
      <c r="F37" s="111"/>
      <c r="G37" s="54"/>
      <c r="H37" s="204"/>
      <c r="I37" s="389"/>
    </row>
    <row r="38" spans="1:9" s="7" customFormat="1" ht="24">
      <c r="A38" s="27" t="s">
        <v>323</v>
      </c>
      <c r="B38" s="108" t="s">
        <v>168</v>
      </c>
      <c r="C38" s="216" t="s">
        <v>91</v>
      </c>
      <c r="D38" s="66" t="s">
        <v>5</v>
      </c>
      <c r="E38" s="48">
        <f>55</f>
        <v>55</v>
      </c>
      <c r="F38" s="109"/>
      <c r="G38" s="54"/>
      <c r="H38" s="204"/>
      <c r="I38" s="389"/>
    </row>
    <row r="39" spans="1:9" s="7" customFormat="1" ht="24">
      <c r="A39" s="27" t="s">
        <v>324</v>
      </c>
      <c r="B39" s="108" t="s">
        <v>136</v>
      </c>
      <c r="C39" s="216" t="s">
        <v>91</v>
      </c>
      <c r="D39" s="66"/>
      <c r="E39" s="48">
        <v>0</v>
      </c>
      <c r="F39" s="109"/>
      <c r="G39" s="54"/>
      <c r="H39" s="204"/>
      <c r="I39" s="389"/>
    </row>
    <row r="40" spans="1:9" s="7" customFormat="1" ht="24">
      <c r="A40" s="27" t="s">
        <v>325</v>
      </c>
      <c r="B40" s="108" t="s">
        <v>169</v>
      </c>
      <c r="C40" s="216" t="s">
        <v>91</v>
      </c>
      <c r="D40" s="66" t="s">
        <v>4</v>
      </c>
      <c r="E40" s="48">
        <v>1</v>
      </c>
      <c r="F40" s="109"/>
      <c r="G40" s="54"/>
      <c r="H40" s="204"/>
      <c r="I40" s="389"/>
    </row>
    <row r="41" spans="1:9" s="7" customFormat="1" ht="24">
      <c r="A41" s="27" t="s">
        <v>326</v>
      </c>
      <c r="B41" s="108" t="s">
        <v>170</v>
      </c>
      <c r="C41" s="216" t="s">
        <v>91</v>
      </c>
      <c r="D41" s="66"/>
      <c r="E41" s="48">
        <v>0</v>
      </c>
      <c r="F41" s="111"/>
      <c r="G41" s="37"/>
      <c r="H41" s="204"/>
      <c r="I41" s="389"/>
    </row>
    <row r="42" spans="1:9" s="7" customFormat="1" ht="27" customHeight="1">
      <c r="A42" s="27" t="s">
        <v>327</v>
      </c>
      <c r="B42" s="108" t="s">
        <v>137</v>
      </c>
      <c r="C42" s="216" t="s">
        <v>91</v>
      </c>
      <c r="D42" s="66" t="s">
        <v>92</v>
      </c>
      <c r="E42" s="48">
        <v>3</v>
      </c>
      <c r="F42" s="109"/>
      <c r="G42" s="54"/>
      <c r="H42" s="204"/>
      <c r="I42" s="389"/>
    </row>
    <row r="43" spans="1:9" s="7" customFormat="1" ht="24">
      <c r="A43" s="27" t="s">
        <v>328</v>
      </c>
      <c r="B43" s="110" t="s">
        <v>138</v>
      </c>
      <c r="C43" s="216" t="s">
        <v>91</v>
      </c>
      <c r="D43" s="66"/>
      <c r="E43" s="48">
        <v>0</v>
      </c>
      <c r="F43" s="109"/>
      <c r="G43" s="54"/>
      <c r="H43" s="204"/>
      <c r="I43" s="389"/>
    </row>
    <row r="44" spans="1:9" s="7" customFormat="1" ht="24">
      <c r="A44" s="27" t="s">
        <v>329</v>
      </c>
      <c r="B44" s="110" t="s">
        <v>46</v>
      </c>
      <c r="C44" s="216" t="s">
        <v>91</v>
      </c>
      <c r="D44" s="216" t="s">
        <v>4</v>
      </c>
      <c r="E44" s="48">
        <v>1</v>
      </c>
      <c r="F44" s="109"/>
      <c r="G44" s="54"/>
      <c r="H44" s="204"/>
      <c r="I44" s="389"/>
    </row>
    <row r="45" spans="1:9" s="6" customFormat="1" ht="24">
      <c r="A45" s="138" t="s">
        <v>330</v>
      </c>
      <c r="B45" s="153" t="s">
        <v>108</v>
      </c>
      <c r="C45" s="103"/>
      <c r="D45" s="104"/>
      <c r="E45" s="347"/>
      <c r="F45" s="140"/>
      <c r="G45" s="140"/>
      <c r="H45" s="140"/>
      <c r="I45" s="100"/>
    </row>
    <row r="46" spans="1:9" s="7" customFormat="1" ht="24">
      <c r="A46" s="40" t="s">
        <v>331</v>
      </c>
      <c r="B46" s="92" t="s">
        <v>112</v>
      </c>
      <c r="C46" s="216" t="s">
        <v>91</v>
      </c>
      <c r="D46" s="66" t="s">
        <v>6</v>
      </c>
      <c r="E46" s="48">
        <f>E31</f>
        <v>44.1</v>
      </c>
      <c r="F46" s="111"/>
      <c r="G46" s="37"/>
      <c r="H46" s="204"/>
      <c r="I46" s="389"/>
    </row>
    <row r="47" spans="1:9" s="6" customFormat="1" ht="24">
      <c r="A47" s="93" t="s">
        <v>332</v>
      </c>
      <c r="B47" s="153" t="s">
        <v>109</v>
      </c>
      <c r="C47" s="103"/>
      <c r="D47" s="104"/>
      <c r="E47" s="347"/>
      <c r="F47" s="140"/>
      <c r="G47" s="140"/>
      <c r="H47" s="140"/>
      <c r="I47" s="100"/>
    </row>
    <row r="48" spans="1:9" s="7" customFormat="1" ht="24">
      <c r="A48" s="40" t="s">
        <v>333</v>
      </c>
      <c r="B48" s="108" t="s">
        <v>171</v>
      </c>
      <c r="C48" s="216" t="s">
        <v>91</v>
      </c>
      <c r="D48" s="66" t="s">
        <v>5</v>
      </c>
      <c r="E48" s="48">
        <f>(2.55*4)+((147*2*1.5)*0.25)+1.9+1.9</f>
        <v>124.25000000000001</v>
      </c>
      <c r="F48" s="109"/>
      <c r="G48" s="37"/>
      <c r="H48" s="204"/>
      <c r="I48" s="389"/>
    </row>
    <row r="49" spans="1:9" s="6" customFormat="1" ht="24">
      <c r="A49" s="96" t="s">
        <v>334</v>
      </c>
      <c r="B49" s="100" t="s">
        <v>172</v>
      </c>
      <c r="C49" s="98"/>
      <c r="D49" s="98"/>
      <c r="E49" s="392"/>
      <c r="F49" s="140"/>
      <c r="G49" s="140"/>
      <c r="H49" s="140"/>
      <c r="I49" s="100"/>
    </row>
    <row r="50" spans="1:9" s="33" customFormat="1" ht="22.5" customHeight="1">
      <c r="A50" s="41" t="s">
        <v>335</v>
      </c>
      <c r="B50" s="62" t="s">
        <v>255</v>
      </c>
      <c r="C50" s="227"/>
      <c r="D50" s="227"/>
      <c r="E50" s="236"/>
      <c r="F50" s="228"/>
      <c r="G50" s="228"/>
      <c r="H50" s="53"/>
      <c r="I50" s="228"/>
    </row>
    <row r="51" spans="1:9" s="33" customFormat="1" ht="22.5" customHeight="1">
      <c r="A51" s="34" t="s">
        <v>336</v>
      </c>
      <c r="B51" s="213" t="s">
        <v>254</v>
      </c>
      <c r="C51" s="11" t="s">
        <v>105</v>
      </c>
      <c r="D51" s="66" t="s">
        <v>139</v>
      </c>
      <c r="E51" s="48">
        <v>0</v>
      </c>
      <c r="F51" s="118"/>
      <c r="G51" s="37"/>
      <c r="H51" s="59"/>
      <c r="I51" s="389"/>
    </row>
    <row r="52" spans="1:9" s="33" customFormat="1" ht="24">
      <c r="A52" s="41" t="s">
        <v>337</v>
      </c>
      <c r="B52" s="62" t="s">
        <v>256</v>
      </c>
      <c r="C52" s="227"/>
      <c r="D52" s="227"/>
      <c r="E52" s="236"/>
      <c r="F52" s="228"/>
      <c r="G52" s="228"/>
      <c r="H52" s="53"/>
      <c r="I52" s="228"/>
    </row>
    <row r="53" spans="1:9" s="33" customFormat="1" ht="24">
      <c r="A53" s="34" t="s">
        <v>338</v>
      </c>
      <c r="B53" s="213" t="s">
        <v>257</v>
      </c>
      <c r="C53" s="11" t="s">
        <v>88</v>
      </c>
      <c r="D53" s="214" t="s">
        <v>139</v>
      </c>
      <c r="E53" s="48">
        <v>0</v>
      </c>
      <c r="F53" s="118"/>
      <c r="G53" s="37"/>
      <c r="H53" s="59"/>
      <c r="I53" s="389"/>
    </row>
    <row r="54" spans="1:9" s="33" customFormat="1" ht="22.5" customHeight="1">
      <c r="A54" s="34" t="s">
        <v>339</v>
      </c>
      <c r="B54" s="61" t="s">
        <v>110</v>
      </c>
      <c r="C54" s="11" t="s">
        <v>88</v>
      </c>
      <c r="D54" s="66" t="s">
        <v>92</v>
      </c>
      <c r="E54" s="279">
        <v>0</v>
      </c>
      <c r="F54" s="235"/>
      <c r="G54" s="37"/>
      <c r="H54" s="235"/>
      <c r="I54" s="389"/>
    </row>
    <row r="55" spans="1:9" s="33" customFormat="1" ht="24">
      <c r="A55" s="41" t="s">
        <v>340</v>
      </c>
      <c r="B55" s="62" t="s">
        <v>258</v>
      </c>
      <c r="C55" s="227"/>
      <c r="D55" s="227"/>
      <c r="E55" s="236"/>
      <c r="F55" s="228"/>
      <c r="G55" s="228"/>
      <c r="H55" s="53"/>
      <c r="I55" s="228"/>
    </row>
    <row r="56" spans="1:9" s="33" customFormat="1" ht="22.5" customHeight="1">
      <c r="A56" s="214" t="s">
        <v>341</v>
      </c>
      <c r="B56" s="226" t="s">
        <v>142</v>
      </c>
      <c r="C56" s="66" t="s">
        <v>88</v>
      </c>
      <c r="D56" s="214" t="s">
        <v>139</v>
      </c>
      <c r="E56" s="217">
        <v>0</v>
      </c>
      <c r="F56" s="118"/>
      <c r="G56" s="37"/>
      <c r="H56" s="59"/>
      <c r="I56" s="389"/>
    </row>
    <row r="57" spans="1:9" s="33" customFormat="1" ht="22.5" customHeight="1">
      <c r="A57" s="214" t="s">
        <v>342</v>
      </c>
      <c r="B57" s="226" t="s">
        <v>143</v>
      </c>
      <c r="C57" s="66" t="s">
        <v>88</v>
      </c>
      <c r="D57" s="218" t="s">
        <v>6</v>
      </c>
      <c r="E57" s="217">
        <v>0</v>
      </c>
      <c r="F57" s="118"/>
      <c r="G57" s="37"/>
      <c r="H57" s="59"/>
      <c r="I57" s="389"/>
    </row>
    <row r="58" spans="1:9" s="33" customFormat="1" ht="22.5" customHeight="1">
      <c r="A58" s="214" t="s">
        <v>343</v>
      </c>
      <c r="B58" s="226" t="s">
        <v>144</v>
      </c>
      <c r="C58" s="66" t="s">
        <v>88</v>
      </c>
      <c r="D58" s="218" t="s">
        <v>6</v>
      </c>
      <c r="E58" s="217">
        <v>0</v>
      </c>
      <c r="F58" s="118"/>
      <c r="G58" s="37"/>
      <c r="H58" s="59"/>
      <c r="I58" s="389"/>
    </row>
    <row r="59" spans="1:9" s="33" customFormat="1" ht="22.5" customHeight="1">
      <c r="A59" s="214" t="s">
        <v>344</v>
      </c>
      <c r="B59" s="226" t="s">
        <v>145</v>
      </c>
      <c r="C59" s="66" t="s">
        <v>88</v>
      </c>
      <c r="D59" s="218" t="s">
        <v>6</v>
      </c>
      <c r="E59" s="217">
        <v>30</v>
      </c>
      <c r="F59" s="118"/>
      <c r="G59" s="37"/>
      <c r="H59" s="59"/>
      <c r="I59" s="389"/>
    </row>
    <row r="60" spans="1:9" s="33" customFormat="1" ht="22.5" customHeight="1">
      <c r="A60" s="214" t="s">
        <v>345</v>
      </c>
      <c r="B60" s="226" t="s">
        <v>146</v>
      </c>
      <c r="C60" s="66" t="s">
        <v>88</v>
      </c>
      <c r="D60" s="218" t="s">
        <v>6</v>
      </c>
      <c r="E60" s="217">
        <v>0</v>
      </c>
      <c r="F60" s="118"/>
      <c r="G60" s="37"/>
      <c r="H60" s="59"/>
      <c r="I60" s="389"/>
    </row>
    <row r="61" spans="1:9" s="33" customFormat="1" ht="22.5" customHeight="1">
      <c r="A61" s="214" t="s">
        <v>346</v>
      </c>
      <c r="B61" s="226" t="s">
        <v>259</v>
      </c>
      <c r="C61" s="66" t="s">
        <v>88</v>
      </c>
      <c r="D61" s="66" t="s">
        <v>92</v>
      </c>
      <c r="E61" s="279">
        <v>0</v>
      </c>
      <c r="F61" s="118"/>
      <c r="G61" s="37"/>
      <c r="H61" s="59"/>
      <c r="I61" s="389"/>
    </row>
    <row r="62" spans="1:9" s="33" customFormat="1" ht="22.5" customHeight="1">
      <c r="A62" s="214" t="s">
        <v>347</v>
      </c>
      <c r="B62" s="226" t="s">
        <v>260</v>
      </c>
      <c r="C62" s="66" t="s">
        <v>88</v>
      </c>
      <c r="D62" s="66" t="s">
        <v>111</v>
      </c>
      <c r="E62" s="279">
        <v>0</v>
      </c>
      <c r="F62" s="118"/>
      <c r="G62" s="37"/>
      <c r="H62" s="59"/>
      <c r="I62" s="389"/>
    </row>
    <row r="63" spans="1:9" s="33" customFormat="1" ht="24">
      <c r="A63" s="41" t="s">
        <v>348</v>
      </c>
      <c r="B63" s="62" t="s">
        <v>261</v>
      </c>
      <c r="C63" s="227"/>
      <c r="D63" s="227"/>
      <c r="E63" s="427">
        <v>0</v>
      </c>
      <c r="F63" s="236"/>
      <c r="G63" s="228"/>
      <c r="H63" s="53"/>
      <c r="I63" s="228"/>
    </row>
    <row r="64" spans="1:9" s="33" customFormat="1" ht="22.5" customHeight="1">
      <c r="A64" s="214" t="s">
        <v>349</v>
      </c>
      <c r="B64" s="226" t="s">
        <v>147</v>
      </c>
      <c r="C64" s="66" t="s">
        <v>88</v>
      </c>
      <c r="D64" s="218" t="s">
        <v>6</v>
      </c>
      <c r="E64" s="217">
        <v>50</v>
      </c>
      <c r="F64" s="118"/>
      <c r="G64" s="37"/>
      <c r="H64" s="59"/>
      <c r="I64" s="389"/>
    </row>
    <row r="65" spans="1:9" s="33" customFormat="1" ht="22.5" customHeight="1">
      <c r="A65" s="214" t="s">
        <v>350</v>
      </c>
      <c r="B65" s="226" t="s">
        <v>148</v>
      </c>
      <c r="C65" s="66" t="s">
        <v>88</v>
      </c>
      <c r="D65" s="218" t="s">
        <v>6</v>
      </c>
      <c r="E65" s="217">
        <v>250</v>
      </c>
      <c r="F65" s="118"/>
      <c r="G65" s="37"/>
      <c r="H65" s="59"/>
      <c r="I65" s="389"/>
    </row>
    <row r="66" spans="1:9" s="33" customFormat="1" ht="22.5" customHeight="1">
      <c r="A66" s="214" t="s">
        <v>351</v>
      </c>
      <c r="B66" s="226" t="s">
        <v>149</v>
      </c>
      <c r="C66" s="66" t="s">
        <v>88</v>
      </c>
      <c r="D66" s="218" t="s">
        <v>6</v>
      </c>
      <c r="E66" s="217">
        <v>30</v>
      </c>
      <c r="F66" s="118"/>
      <c r="G66" s="37"/>
      <c r="H66" s="59"/>
      <c r="I66" s="389"/>
    </row>
    <row r="67" spans="1:9" s="33" customFormat="1" ht="22.5" customHeight="1">
      <c r="A67" s="15" t="s">
        <v>352</v>
      </c>
      <c r="B67" s="64" t="s">
        <v>262</v>
      </c>
      <c r="C67" s="227"/>
      <c r="D67" s="227"/>
      <c r="E67" s="427">
        <v>0</v>
      </c>
      <c r="F67" s="236"/>
      <c r="G67" s="228"/>
      <c r="H67" s="53"/>
      <c r="I67" s="228"/>
    </row>
    <row r="68" spans="1:9" s="33" customFormat="1" ht="22.5" customHeight="1">
      <c r="A68" s="219" t="s">
        <v>353</v>
      </c>
      <c r="B68" s="63" t="s">
        <v>263</v>
      </c>
      <c r="C68" s="11" t="s">
        <v>88</v>
      </c>
      <c r="D68" s="66" t="s">
        <v>92</v>
      </c>
      <c r="E68" s="279">
        <v>2</v>
      </c>
      <c r="F68" s="118"/>
      <c r="G68" s="37"/>
      <c r="H68" s="59"/>
      <c r="I68" s="389"/>
    </row>
    <row r="69" spans="1:9" s="33" customFormat="1" ht="22.5" customHeight="1">
      <c r="A69" s="219" t="s">
        <v>354</v>
      </c>
      <c r="B69" s="63" t="s">
        <v>264</v>
      </c>
      <c r="C69" s="11" t="s">
        <v>88</v>
      </c>
      <c r="D69" s="66" t="s">
        <v>92</v>
      </c>
      <c r="E69" s="279">
        <v>0</v>
      </c>
      <c r="F69" s="118"/>
      <c r="G69" s="37"/>
      <c r="H69" s="59"/>
      <c r="I69" s="389"/>
    </row>
    <row r="70" spans="1:9" s="5" customFormat="1" ht="24">
      <c r="A70" s="219" t="s">
        <v>355</v>
      </c>
      <c r="B70" s="63" t="s">
        <v>150</v>
      </c>
      <c r="C70" s="11" t="s">
        <v>88</v>
      </c>
      <c r="D70" s="66" t="s">
        <v>92</v>
      </c>
      <c r="E70" s="279">
        <v>0</v>
      </c>
      <c r="F70" s="118"/>
      <c r="G70" s="37"/>
      <c r="H70" s="59"/>
      <c r="I70" s="389"/>
    </row>
    <row r="71" spans="1:9" s="5" customFormat="1" ht="24">
      <c r="A71" s="219" t="s">
        <v>356</v>
      </c>
      <c r="B71" s="220" t="s">
        <v>118</v>
      </c>
      <c r="C71" s="11" t="s">
        <v>88</v>
      </c>
      <c r="D71" s="66" t="s">
        <v>92</v>
      </c>
      <c r="E71" s="279">
        <v>24</v>
      </c>
      <c r="F71" s="118"/>
      <c r="G71" s="37"/>
      <c r="H71" s="59"/>
      <c r="I71" s="389"/>
    </row>
    <row r="72" spans="1:9" s="5" customFormat="1" ht="24">
      <c r="A72" s="219" t="s">
        <v>357</v>
      </c>
      <c r="B72" s="221" t="s">
        <v>265</v>
      </c>
      <c r="C72" s="11" t="s">
        <v>88</v>
      </c>
      <c r="D72" s="66" t="s">
        <v>92</v>
      </c>
      <c r="E72" s="48">
        <v>9</v>
      </c>
      <c r="F72" s="118"/>
      <c r="G72" s="37"/>
      <c r="H72" s="59"/>
      <c r="I72" s="389"/>
    </row>
    <row r="73" spans="1:9" s="33" customFormat="1" ht="24">
      <c r="A73" s="15" t="s">
        <v>358</v>
      </c>
      <c r="B73" s="64" t="s">
        <v>266</v>
      </c>
      <c r="C73" s="229" t="s">
        <v>88</v>
      </c>
      <c r="D73" s="222"/>
      <c r="E73" s="230"/>
      <c r="F73" s="228"/>
      <c r="G73" s="228"/>
      <c r="H73" s="53"/>
      <c r="I73" s="228"/>
    </row>
    <row r="74" spans="1:9" s="33" customFormat="1" ht="22.5" customHeight="1">
      <c r="A74" s="219" t="s">
        <v>359</v>
      </c>
      <c r="B74" s="220" t="s">
        <v>267</v>
      </c>
      <c r="C74" s="11" t="s">
        <v>88</v>
      </c>
      <c r="D74" s="66" t="s">
        <v>6</v>
      </c>
      <c r="E74" s="48"/>
      <c r="F74" s="118"/>
      <c r="G74" s="37"/>
      <c r="H74" s="59"/>
      <c r="I74" s="389"/>
    </row>
    <row r="75" spans="1:9" s="33" customFormat="1" ht="22.5" customHeight="1">
      <c r="A75" s="219" t="s">
        <v>360</v>
      </c>
      <c r="B75" s="220" t="s">
        <v>268</v>
      </c>
      <c r="C75" s="66" t="s">
        <v>88</v>
      </c>
      <c r="D75" s="66" t="s">
        <v>92</v>
      </c>
      <c r="E75" s="48"/>
      <c r="F75" s="118"/>
      <c r="G75" s="37"/>
      <c r="H75" s="59"/>
      <c r="I75" s="389"/>
    </row>
    <row r="76" spans="1:9" s="33" customFormat="1" ht="22.5" customHeight="1">
      <c r="A76" s="219" t="s">
        <v>361</v>
      </c>
      <c r="B76" s="220" t="s">
        <v>269</v>
      </c>
      <c r="C76" s="66" t="s">
        <v>88</v>
      </c>
      <c r="D76" s="278" t="s">
        <v>4</v>
      </c>
      <c r="E76" s="279"/>
      <c r="F76" s="118"/>
      <c r="G76" s="37"/>
      <c r="H76" s="59"/>
      <c r="I76" s="389"/>
    </row>
    <row r="77" spans="1:9" s="33" customFormat="1" ht="22.5" customHeight="1">
      <c r="A77" s="219" t="s">
        <v>362</v>
      </c>
      <c r="B77" s="213" t="s">
        <v>151</v>
      </c>
      <c r="C77" s="11" t="s">
        <v>88</v>
      </c>
      <c r="D77" s="66" t="s">
        <v>92</v>
      </c>
      <c r="E77" s="48"/>
      <c r="F77" s="118"/>
      <c r="G77" s="37"/>
      <c r="H77" s="59"/>
      <c r="I77" s="389"/>
    </row>
    <row r="78" spans="1:9" s="33" customFormat="1" ht="22.5" customHeight="1">
      <c r="A78" s="219" t="s">
        <v>363</v>
      </c>
      <c r="B78" s="213" t="s">
        <v>270</v>
      </c>
      <c r="C78" s="11" t="s">
        <v>88</v>
      </c>
      <c r="D78" s="66" t="s">
        <v>92</v>
      </c>
      <c r="E78" s="48"/>
      <c r="F78" s="118"/>
      <c r="G78" s="37"/>
      <c r="H78" s="59"/>
      <c r="I78" s="389"/>
    </row>
    <row r="79" spans="1:9" s="33" customFormat="1" ht="22.5" customHeight="1">
      <c r="A79" s="219" t="s">
        <v>364</v>
      </c>
      <c r="B79" s="213" t="s">
        <v>271</v>
      </c>
      <c r="C79" s="11" t="s">
        <v>88</v>
      </c>
      <c r="D79" s="66" t="s">
        <v>92</v>
      </c>
      <c r="E79" s="48"/>
      <c r="F79" s="118"/>
      <c r="G79" s="37"/>
      <c r="H79" s="59"/>
      <c r="I79" s="389"/>
    </row>
    <row r="80" spans="1:9" s="33" customFormat="1" ht="22.5" customHeight="1">
      <c r="A80" s="219" t="s">
        <v>365</v>
      </c>
      <c r="B80" s="213" t="s">
        <v>152</v>
      </c>
      <c r="C80" s="11" t="s">
        <v>88</v>
      </c>
      <c r="D80" s="66" t="s">
        <v>92</v>
      </c>
      <c r="E80" s="48"/>
      <c r="F80" s="118"/>
      <c r="G80" s="37"/>
      <c r="H80" s="59"/>
      <c r="I80" s="389"/>
    </row>
    <row r="81" spans="1:9" s="33" customFormat="1" ht="22.5" customHeight="1">
      <c r="A81" s="219" t="s">
        <v>366</v>
      </c>
      <c r="B81" s="220" t="s">
        <v>272</v>
      </c>
      <c r="C81" s="11" t="s">
        <v>88</v>
      </c>
      <c r="D81" s="66" t="s">
        <v>4</v>
      </c>
      <c r="E81" s="48"/>
      <c r="F81" s="118"/>
      <c r="G81" s="37"/>
      <c r="H81" s="59"/>
      <c r="I81" s="389"/>
    </row>
    <row r="82" spans="1:9" s="33" customFormat="1" ht="24">
      <c r="A82" s="15" t="s">
        <v>367</v>
      </c>
      <c r="B82" s="64" t="s">
        <v>281</v>
      </c>
      <c r="C82" s="232" t="s">
        <v>88</v>
      </c>
      <c r="D82" s="232" t="s">
        <v>4</v>
      </c>
      <c r="E82" s="394">
        <v>1</v>
      </c>
      <c r="F82" s="237"/>
      <c r="G82" s="237"/>
      <c r="H82" s="53"/>
      <c r="I82" s="234"/>
    </row>
    <row r="83" spans="1:9" s="33" customFormat="1" ht="24">
      <c r="A83" s="15" t="s">
        <v>368</v>
      </c>
      <c r="B83" s="62" t="s">
        <v>280</v>
      </c>
      <c r="C83" s="222" t="s">
        <v>105</v>
      </c>
      <c r="D83" s="222" t="s">
        <v>4</v>
      </c>
      <c r="E83" s="222">
        <v>1</v>
      </c>
      <c r="F83" s="237"/>
      <c r="G83" s="237"/>
      <c r="H83" s="53"/>
      <c r="I83" s="234"/>
    </row>
    <row r="84" spans="1:9" s="5" customFormat="1" ht="24">
      <c r="A84" s="138" t="s">
        <v>369</v>
      </c>
      <c r="B84" s="100" t="s">
        <v>49</v>
      </c>
      <c r="C84" s="98"/>
      <c r="D84" s="107"/>
      <c r="E84" s="395"/>
      <c r="F84" s="97"/>
      <c r="G84" s="97"/>
      <c r="H84" s="156"/>
      <c r="I84" s="98"/>
    </row>
    <row r="85" spans="1:9" s="6" customFormat="1" ht="24">
      <c r="A85" s="26" t="s">
        <v>370</v>
      </c>
      <c r="B85" s="114" t="s">
        <v>273</v>
      </c>
      <c r="C85" s="16"/>
      <c r="D85" s="16"/>
      <c r="E85" s="396"/>
      <c r="F85" s="150"/>
      <c r="G85" s="150"/>
      <c r="H85" s="150"/>
      <c r="I85" s="114"/>
    </row>
    <row r="86" spans="1:9" s="6" customFormat="1" ht="24">
      <c r="A86" s="27" t="s">
        <v>371</v>
      </c>
      <c r="B86" s="108" t="s">
        <v>8</v>
      </c>
      <c r="C86" s="66" t="s">
        <v>90</v>
      </c>
      <c r="D86" s="214"/>
      <c r="E86" s="48">
        <v>0</v>
      </c>
      <c r="F86" s="109"/>
      <c r="G86" s="37"/>
      <c r="H86" s="59"/>
      <c r="I86" s="389"/>
    </row>
    <row r="87" spans="1:9" s="9" customFormat="1" ht="24">
      <c r="A87" s="27" t="s">
        <v>372</v>
      </c>
      <c r="B87" s="116" t="s">
        <v>274</v>
      </c>
      <c r="C87" s="66" t="s">
        <v>90</v>
      </c>
      <c r="D87" s="214"/>
      <c r="E87" s="48">
        <v>0</v>
      </c>
      <c r="F87" s="109"/>
      <c r="G87" s="37"/>
      <c r="H87" s="59"/>
      <c r="I87" s="389"/>
    </row>
    <row r="88" spans="1:9" s="9" customFormat="1" ht="24">
      <c r="A88" s="27" t="s">
        <v>373</v>
      </c>
      <c r="B88" s="117" t="s">
        <v>275</v>
      </c>
      <c r="C88" s="66" t="s">
        <v>88</v>
      </c>
      <c r="D88" s="214"/>
      <c r="E88" s="48">
        <v>0</v>
      </c>
      <c r="F88" s="111"/>
      <c r="G88" s="37"/>
      <c r="H88" s="59"/>
      <c r="I88" s="389"/>
    </row>
    <row r="89" spans="1:9" s="9" customFormat="1" ht="24">
      <c r="A89" s="27" t="s">
        <v>374</v>
      </c>
      <c r="B89" s="116" t="s">
        <v>276</v>
      </c>
      <c r="C89" s="66" t="s">
        <v>88</v>
      </c>
      <c r="D89" s="214"/>
      <c r="E89" s="48">
        <v>0</v>
      </c>
      <c r="F89" s="111"/>
      <c r="G89" s="37"/>
      <c r="H89" s="59"/>
      <c r="I89" s="389"/>
    </row>
    <row r="90" spans="1:9" s="9" customFormat="1" ht="24">
      <c r="A90" s="27" t="s">
        <v>375</v>
      </c>
      <c r="B90" s="116" t="s">
        <v>277</v>
      </c>
      <c r="C90" s="66" t="s">
        <v>88</v>
      </c>
      <c r="D90" s="214"/>
      <c r="E90" s="48">
        <v>0</v>
      </c>
      <c r="F90" s="111"/>
      <c r="G90" s="37"/>
      <c r="H90" s="59"/>
      <c r="I90" s="389"/>
    </row>
    <row r="91" spans="1:9" s="9" customFormat="1" ht="24">
      <c r="A91" s="27" t="s">
        <v>376</v>
      </c>
      <c r="B91" s="116" t="s">
        <v>107</v>
      </c>
      <c r="C91" s="66" t="s">
        <v>88</v>
      </c>
      <c r="D91" s="214"/>
      <c r="E91" s="48">
        <v>0</v>
      </c>
      <c r="F91" s="111"/>
      <c r="G91" s="37"/>
      <c r="H91" s="59"/>
      <c r="I91" s="389"/>
    </row>
    <row r="92" spans="1:9" s="9" customFormat="1" ht="24">
      <c r="A92" s="27" t="s">
        <v>377</v>
      </c>
      <c r="B92" s="116" t="s">
        <v>103</v>
      </c>
      <c r="C92" s="66" t="s">
        <v>88</v>
      </c>
      <c r="D92" s="214"/>
      <c r="E92" s="48">
        <v>0</v>
      </c>
      <c r="F92" s="111"/>
      <c r="G92" s="37"/>
      <c r="H92" s="59"/>
      <c r="I92" s="389"/>
    </row>
    <row r="93" spans="1:9" s="9" customFormat="1" ht="24">
      <c r="A93" s="27" t="s">
        <v>378</v>
      </c>
      <c r="B93" s="116" t="s">
        <v>104</v>
      </c>
      <c r="C93" s="66" t="s">
        <v>88</v>
      </c>
      <c r="D93" s="214"/>
      <c r="E93" s="48">
        <v>0</v>
      </c>
      <c r="F93" s="111"/>
      <c r="G93" s="37"/>
      <c r="H93" s="59"/>
      <c r="I93" s="389"/>
    </row>
    <row r="94" spans="1:9" s="9" customFormat="1" ht="24">
      <c r="A94" s="27" t="s">
        <v>379</v>
      </c>
      <c r="B94" s="116" t="s">
        <v>278</v>
      </c>
      <c r="C94" s="66" t="s">
        <v>88</v>
      </c>
      <c r="D94" s="214"/>
      <c r="E94" s="48">
        <v>0</v>
      </c>
      <c r="F94" s="111"/>
      <c r="G94" s="37"/>
      <c r="H94" s="59"/>
      <c r="I94" s="389"/>
    </row>
    <row r="95" spans="1:9" s="9" customFormat="1" ht="24">
      <c r="A95" s="27" t="s">
        <v>380</v>
      </c>
      <c r="B95" s="116" t="s">
        <v>279</v>
      </c>
      <c r="C95" s="66" t="s">
        <v>105</v>
      </c>
      <c r="D95" s="214"/>
      <c r="E95" s="48">
        <v>0</v>
      </c>
      <c r="F95" s="118"/>
      <c r="G95" s="54"/>
      <c r="H95" s="59"/>
      <c r="I95" s="389"/>
    </row>
    <row r="96" spans="1:9" s="9" customFormat="1" ht="24">
      <c r="A96" s="26" t="s">
        <v>381</v>
      </c>
      <c r="B96" s="157" t="s">
        <v>253</v>
      </c>
      <c r="C96" s="158"/>
      <c r="D96" s="16"/>
      <c r="E96" s="396"/>
      <c r="F96" s="159"/>
      <c r="G96" s="160"/>
      <c r="H96" s="150"/>
      <c r="I96" s="407"/>
    </row>
    <row r="97" spans="1:9" s="9" customFormat="1" ht="24">
      <c r="A97" s="40" t="s">
        <v>382</v>
      </c>
      <c r="B97" s="108" t="s">
        <v>8</v>
      </c>
      <c r="C97" s="66" t="s">
        <v>90</v>
      </c>
      <c r="D97" s="216"/>
      <c r="E97" s="48">
        <v>0</v>
      </c>
      <c r="F97" s="109"/>
      <c r="G97" s="37"/>
      <c r="H97" s="204"/>
      <c r="I97" s="389"/>
    </row>
    <row r="98" spans="1:9" s="9" customFormat="1" ht="24">
      <c r="A98" s="40" t="s">
        <v>383</v>
      </c>
      <c r="B98" s="108" t="s">
        <v>252</v>
      </c>
      <c r="C98" s="66" t="s">
        <v>90</v>
      </c>
      <c r="D98" s="216"/>
      <c r="E98" s="48">
        <v>0</v>
      </c>
      <c r="F98" s="109"/>
      <c r="G98" s="37"/>
      <c r="H98" s="204"/>
      <c r="I98" s="389"/>
    </row>
    <row r="99" spans="1:9" s="9" customFormat="1" ht="24">
      <c r="A99" s="40" t="s">
        <v>384</v>
      </c>
      <c r="B99" s="119" t="s">
        <v>251</v>
      </c>
      <c r="C99" s="66" t="s">
        <v>90</v>
      </c>
      <c r="D99" s="216"/>
      <c r="E99" s="48">
        <v>0</v>
      </c>
      <c r="F99" s="109"/>
      <c r="G99" s="37"/>
      <c r="H99" s="204"/>
      <c r="I99" s="389"/>
    </row>
    <row r="100" spans="1:9" s="9" customFormat="1" ht="24">
      <c r="A100" s="40" t="s">
        <v>385</v>
      </c>
      <c r="B100" s="119" t="s">
        <v>250</v>
      </c>
      <c r="C100" s="66" t="s">
        <v>88</v>
      </c>
      <c r="D100" s="216"/>
      <c r="E100" s="48">
        <v>0</v>
      </c>
      <c r="F100" s="109"/>
      <c r="G100" s="37"/>
      <c r="H100" s="204"/>
      <c r="I100" s="389"/>
    </row>
    <row r="101" spans="1:9" s="9" customFormat="1" ht="24">
      <c r="A101" s="40" t="s">
        <v>386</v>
      </c>
      <c r="B101" s="119" t="s">
        <v>115</v>
      </c>
      <c r="C101" s="66" t="s">
        <v>88</v>
      </c>
      <c r="D101" s="216"/>
      <c r="E101" s="48">
        <v>0</v>
      </c>
      <c r="F101" s="109"/>
      <c r="G101" s="37"/>
      <c r="H101" s="204"/>
      <c r="I101" s="389"/>
    </row>
    <row r="102" spans="1:9" s="5" customFormat="1" ht="24">
      <c r="A102" s="40" t="s">
        <v>387</v>
      </c>
      <c r="B102" s="110" t="s">
        <v>50</v>
      </c>
      <c r="C102" s="216" t="s">
        <v>91</v>
      </c>
      <c r="D102" s="216"/>
      <c r="E102" s="48">
        <v>0</v>
      </c>
      <c r="F102" s="109"/>
      <c r="G102" s="37"/>
      <c r="H102" s="206"/>
      <c r="I102" s="389"/>
    </row>
    <row r="103" spans="1:9" s="5" customFormat="1" ht="24">
      <c r="A103" s="40" t="s">
        <v>388</v>
      </c>
      <c r="B103" s="110" t="s">
        <v>215</v>
      </c>
      <c r="C103" s="216" t="s">
        <v>91</v>
      </c>
      <c r="D103" s="216"/>
      <c r="E103" s="48">
        <v>0</v>
      </c>
      <c r="F103" s="109"/>
      <c r="G103" s="37"/>
      <c r="H103" s="206"/>
      <c r="I103" s="389"/>
    </row>
    <row r="104" spans="1:9" s="5" customFormat="1" ht="24">
      <c r="A104" s="40" t="s">
        <v>389</v>
      </c>
      <c r="B104" s="110" t="s">
        <v>77</v>
      </c>
      <c r="C104" s="216" t="s">
        <v>91</v>
      </c>
      <c r="D104" s="216"/>
      <c r="E104" s="48">
        <v>0</v>
      </c>
      <c r="F104" s="109"/>
      <c r="G104" s="37"/>
      <c r="H104" s="206"/>
      <c r="I104" s="389"/>
    </row>
    <row r="105" spans="1:9" s="5" customFormat="1" ht="24">
      <c r="A105" s="40" t="s">
        <v>390</v>
      </c>
      <c r="B105" s="110" t="s">
        <v>216</v>
      </c>
      <c r="C105" s="216" t="s">
        <v>91</v>
      </c>
      <c r="D105" s="216"/>
      <c r="E105" s="48">
        <v>0</v>
      </c>
      <c r="F105" s="109"/>
      <c r="G105" s="37"/>
      <c r="H105" s="206"/>
      <c r="I105" s="389"/>
    </row>
    <row r="106" spans="1:9" s="5" customFormat="1" ht="24">
      <c r="A106" s="40" t="s">
        <v>391</v>
      </c>
      <c r="B106" s="110" t="s">
        <v>13</v>
      </c>
      <c r="C106" s="216" t="s">
        <v>91</v>
      </c>
      <c r="D106" s="216"/>
      <c r="E106" s="48">
        <v>0</v>
      </c>
      <c r="F106" s="109"/>
      <c r="G106" s="37"/>
      <c r="H106" s="206"/>
      <c r="I106" s="389"/>
    </row>
    <row r="107" spans="1:9" s="5" customFormat="1" ht="24">
      <c r="A107" s="40" t="s">
        <v>392</v>
      </c>
      <c r="B107" s="110" t="s">
        <v>217</v>
      </c>
      <c r="C107" s="216" t="s">
        <v>91</v>
      </c>
      <c r="D107" s="216"/>
      <c r="E107" s="48">
        <v>0</v>
      </c>
      <c r="F107" s="109"/>
      <c r="G107" s="37"/>
      <c r="H107" s="206"/>
      <c r="I107" s="389"/>
    </row>
    <row r="108" spans="1:9" s="9" customFormat="1" ht="24">
      <c r="A108" s="40" t="s">
        <v>393</v>
      </c>
      <c r="B108" s="116" t="s">
        <v>249</v>
      </c>
      <c r="C108" s="66" t="s">
        <v>88</v>
      </c>
      <c r="D108" s="216"/>
      <c r="E108" s="48">
        <v>0</v>
      </c>
      <c r="F108" s="118"/>
      <c r="G108" s="54"/>
      <c r="H108" s="59"/>
      <c r="I108" s="389"/>
    </row>
    <row r="109" spans="1:9" s="9" customFormat="1" ht="48">
      <c r="A109" s="40" t="s">
        <v>394</v>
      </c>
      <c r="B109" s="110" t="s">
        <v>248</v>
      </c>
      <c r="C109" s="66" t="s">
        <v>88</v>
      </c>
      <c r="D109" s="216"/>
      <c r="E109" s="48">
        <v>0</v>
      </c>
      <c r="F109" s="120"/>
      <c r="G109" s="37"/>
      <c r="H109" s="204"/>
      <c r="I109" s="389"/>
    </row>
    <row r="110" spans="1:9" s="5" customFormat="1" ht="24">
      <c r="A110" s="138" t="s">
        <v>395</v>
      </c>
      <c r="B110" s="100" t="s">
        <v>9</v>
      </c>
      <c r="C110" s="98"/>
      <c r="D110" s="107"/>
      <c r="E110" s="395"/>
      <c r="F110" s="97"/>
      <c r="G110" s="97"/>
      <c r="H110" s="156"/>
      <c r="I110" s="98"/>
    </row>
    <row r="111" spans="1:9" s="6" customFormat="1" ht="24">
      <c r="A111" s="26" t="s">
        <v>396</v>
      </c>
      <c r="B111" s="157" t="s">
        <v>247</v>
      </c>
      <c r="C111" s="158"/>
      <c r="D111" s="16"/>
      <c r="E111" s="396"/>
      <c r="F111" s="150"/>
      <c r="G111" s="150"/>
      <c r="H111" s="150"/>
      <c r="I111" s="114"/>
    </row>
    <row r="112" spans="1:9" s="6" customFormat="1" ht="24">
      <c r="A112" s="36" t="s">
        <v>397</v>
      </c>
      <c r="B112" s="110" t="s">
        <v>244</v>
      </c>
      <c r="C112" s="216" t="s">
        <v>91</v>
      </c>
      <c r="D112" s="216" t="s">
        <v>7</v>
      </c>
      <c r="E112" s="279">
        <f>(15+15+776)*0.1</f>
        <v>80.600000000000009</v>
      </c>
      <c r="F112" s="109"/>
      <c r="G112" s="37"/>
      <c r="H112" s="206"/>
      <c r="I112" s="389"/>
    </row>
    <row r="113" spans="1:9" s="6" customFormat="1" ht="24">
      <c r="A113" s="36" t="s">
        <v>398</v>
      </c>
      <c r="B113" s="110" t="s">
        <v>245</v>
      </c>
      <c r="C113" s="216" t="s">
        <v>91</v>
      </c>
      <c r="D113" s="216" t="s">
        <v>7</v>
      </c>
      <c r="E113" s="279">
        <f>(300.77)*0.05</f>
        <v>15.038499999999999</v>
      </c>
      <c r="F113" s="109"/>
      <c r="G113" s="37"/>
      <c r="H113" s="206"/>
      <c r="I113" s="389"/>
    </row>
    <row r="114" spans="1:9" s="6" customFormat="1" ht="24">
      <c r="A114" s="36" t="s">
        <v>399</v>
      </c>
      <c r="B114" s="110" t="s">
        <v>246</v>
      </c>
      <c r="C114" s="216" t="s">
        <v>91</v>
      </c>
      <c r="D114" s="216" t="s">
        <v>5</v>
      </c>
      <c r="E114" s="279">
        <v>300.77</v>
      </c>
      <c r="F114" s="109"/>
      <c r="G114" s="37"/>
      <c r="H114" s="206"/>
      <c r="I114" s="389"/>
    </row>
    <row r="115" spans="1:9" s="6" customFormat="1" ht="24">
      <c r="A115" s="26" t="s">
        <v>400</v>
      </c>
      <c r="B115" s="157" t="s">
        <v>243</v>
      </c>
      <c r="C115" s="158"/>
      <c r="D115" s="16"/>
      <c r="E115" s="396"/>
      <c r="F115" s="150"/>
      <c r="G115" s="150"/>
      <c r="H115" s="150"/>
      <c r="I115" s="398"/>
    </row>
    <row r="116" spans="1:9" s="6" customFormat="1" ht="24">
      <c r="A116" s="36" t="s">
        <v>401</v>
      </c>
      <c r="B116" s="28" t="s">
        <v>69</v>
      </c>
      <c r="C116" s="11" t="s">
        <v>88</v>
      </c>
      <c r="D116" s="11" t="s">
        <v>5</v>
      </c>
      <c r="E116" s="279">
        <f>10.3*2</f>
        <v>20.6</v>
      </c>
      <c r="F116" s="109"/>
      <c r="G116" s="37"/>
      <c r="H116" s="206"/>
      <c r="I116" s="389"/>
    </row>
    <row r="117" spans="1:9" s="5" customFormat="1" ht="24">
      <c r="A117" s="36" t="s">
        <v>402</v>
      </c>
      <c r="B117" s="28" t="s">
        <v>70</v>
      </c>
      <c r="C117" s="11" t="s">
        <v>88</v>
      </c>
      <c r="D117" s="11" t="s">
        <v>5</v>
      </c>
      <c r="E117" s="279">
        <v>14</v>
      </c>
      <c r="F117" s="111"/>
      <c r="G117" s="37"/>
      <c r="H117" s="207"/>
      <c r="I117" s="389"/>
    </row>
    <row r="118" spans="1:9" s="6" customFormat="1" ht="24">
      <c r="A118" s="36" t="s">
        <v>403</v>
      </c>
      <c r="B118" s="28" t="s">
        <v>71</v>
      </c>
      <c r="C118" s="11" t="s">
        <v>88</v>
      </c>
      <c r="D118" s="66" t="s">
        <v>92</v>
      </c>
      <c r="E118" s="279">
        <v>2</v>
      </c>
      <c r="F118" s="111"/>
      <c r="G118" s="37"/>
      <c r="H118" s="207"/>
      <c r="I118" s="389"/>
    </row>
    <row r="119" spans="1:9" s="4" customFormat="1" ht="24">
      <c r="A119" s="36" t="s">
        <v>404</v>
      </c>
      <c r="B119" s="28" t="s">
        <v>72</v>
      </c>
      <c r="C119" s="66" t="s">
        <v>88</v>
      </c>
      <c r="D119" s="216" t="s">
        <v>6</v>
      </c>
      <c r="E119" s="279">
        <f>6.75+6.75+1.6+1.6</f>
        <v>16.7</v>
      </c>
      <c r="F119" s="111"/>
      <c r="G119" s="37"/>
      <c r="H119" s="207"/>
      <c r="I119" s="389"/>
    </row>
    <row r="120" spans="1:9" s="5" customFormat="1" ht="24">
      <c r="A120" s="36" t="s">
        <v>405</v>
      </c>
      <c r="B120" s="110" t="s">
        <v>157</v>
      </c>
      <c r="C120" s="66" t="s">
        <v>88</v>
      </c>
      <c r="D120" s="66" t="s">
        <v>92</v>
      </c>
      <c r="E120" s="279">
        <v>4</v>
      </c>
      <c r="F120" s="111"/>
      <c r="G120" s="37"/>
      <c r="H120" s="207"/>
      <c r="I120" s="389"/>
    </row>
    <row r="121" spans="1:9" s="5" customFormat="1" ht="24">
      <c r="A121" s="36" t="s">
        <v>406</v>
      </c>
      <c r="B121" s="105" t="s">
        <v>240</v>
      </c>
      <c r="C121" s="66" t="s">
        <v>88</v>
      </c>
      <c r="D121" s="66" t="s">
        <v>5</v>
      </c>
      <c r="E121" s="48">
        <f>2*(0.75*2)</f>
        <v>3</v>
      </c>
      <c r="F121" s="109"/>
      <c r="G121" s="37"/>
      <c r="H121" s="206"/>
      <c r="I121" s="389"/>
    </row>
    <row r="122" spans="1:9" s="6" customFormat="1" ht="24">
      <c r="A122" s="26" t="s">
        <v>407</v>
      </c>
      <c r="B122" s="157" t="s">
        <v>235</v>
      </c>
      <c r="C122" s="158"/>
      <c r="D122" s="16"/>
      <c r="E122" s="396"/>
      <c r="F122" s="150"/>
      <c r="G122" s="150"/>
      <c r="H122" s="150"/>
      <c r="I122" s="398"/>
    </row>
    <row r="123" spans="1:9" s="5" customFormat="1" ht="24">
      <c r="A123" s="34" t="s">
        <v>408</v>
      </c>
      <c r="B123" s="28" t="s">
        <v>236</v>
      </c>
      <c r="C123" s="11" t="s">
        <v>88</v>
      </c>
      <c r="D123" s="66" t="s">
        <v>7</v>
      </c>
      <c r="E123" s="279">
        <f>(0.55*0.4*24)</f>
        <v>5.2800000000000011</v>
      </c>
      <c r="F123" s="109"/>
      <c r="G123" s="37"/>
      <c r="H123" s="206"/>
      <c r="I123" s="389"/>
    </row>
    <row r="124" spans="1:9" s="5" customFormat="1" ht="24">
      <c r="A124" s="34" t="s">
        <v>409</v>
      </c>
      <c r="B124" s="108" t="s">
        <v>237</v>
      </c>
      <c r="C124" s="11" t="s">
        <v>88</v>
      </c>
      <c r="D124" s="11" t="s">
        <v>7</v>
      </c>
      <c r="E124" s="279">
        <f>(0.15*3.3*4)</f>
        <v>1.9799999999999998</v>
      </c>
      <c r="F124" s="109"/>
      <c r="G124" s="37"/>
      <c r="H124" s="206"/>
      <c r="I124" s="389"/>
    </row>
    <row r="125" spans="1:9" s="5" customFormat="1" ht="24">
      <c r="A125" s="34" t="s">
        <v>410</v>
      </c>
      <c r="B125" s="28" t="s">
        <v>241</v>
      </c>
      <c r="C125" s="11" t="s">
        <v>88</v>
      </c>
      <c r="D125" s="11" t="s">
        <v>7</v>
      </c>
      <c r="E125" s="279">
        <f>((8*2)*0.12)+(0.1*0.1*(6.2*4))</f>
        <v>2.1680000000000001</v>
      </c>
      <c r="F125" s="109"/>
      <c r="G125" s="37"/>
      <c r="H125" s="206"/>
      <c r="I125" s="389"/>
    </row>
    <row r="126" spans="1:9" s="5" customFormat="1" ht="24">
      <c r="A126" s="34" t="s">
        <v>411</v>
      </c>
      <c r="B126" s="28" t="s">
        <v>240</v>
      </c>
      <c r="C126" s="11" t="s">
        <v>88</v>
      </c>
      <c r="D126" s="11" t="s">
        <v>5</v>
      </c>
      <c r="E126" s="279">
        <f>0.75*2</f>
        <v>1.5</v>
      </c>
      <c r="F126" s="109"/>
      <c r="G126" s="37"/>
      <c r="H126" s="206"/>
      <c r="I126" s="389"/>
    </row>
    <row r="127" spans="1:9" s="7" customFormat="1" ht="24">
      <c r="A127" s="34" t="s">
        <v>412</v>
      </c>
      <c r="B127" s="28" t="s">
        <v>242</v>
      </c>
      <c r="C127" s="11" t="s">
        <v>88</v>
      </c>
      <c r="D127" s="216" t="s">
        <v>6</v>
      </c>
      <c r="E127" s="279">
        <f>(6.3*4)</f>
        <v>25.2</v>
      </c>
      <c r="F127" s="120"/>
      <c r="G127" s="37"/>
      <c r="H127" s="206"/>
      <c r="I127" s="389"/>
    </row>
    <row r="128" spans="1:9" s="6" customFormat="1" ht="24">
      <c r="A128" s="26" t="s">
        <v>413</v>
      </c>
      <c r="B128" s="157" t="s">
        <v>234</v>
      </c>
      <c r="C128" s="158"/>
      <c r="D128" s="16"/>
      <c r="E128" s="396"/>
      <c r="F128" s="150"/>
      <c r="G128" s="150"/>
      <c r="H128" s="150"/>
      <c r="I128" s="398"/>
    </row>
    <row r="129" spans="1:9" s="5" customFormat="1" ht="24">
      <c r="A129" s="34" t="s">
        <v>414</v>
      </c>
      <c r="B129" s="28" t="s">
        <v>236</v>
      </c>
      <c r="C129" s="11" t="s">
        <v>91</v>
      </c>
      <c r="D129" s="11" t="s">
        <v>7</v>
      </c>
      <c r="E129" s="279">
        <f>(0.4*0.3*0.8)*4</f>
        <v>0.38400000000000001</v>
      </c>
      <c r="F129" s="109"/>
      <c r="G129" s="37"/>
      <c r="H129" s="206"/>
      <c r="I129" s="389"/>
    </row>
    <row r="130" spans="1:9" s="5" customFormat="1" ht="24">
      <c r="A130" s="34" t="s">
        <v>415</v>
      </c>
      <c r="B130" s="108" t="s">
        <v>237</v>
      </c>
      <c r="C130" s="66" t="s">
        <v>91</v>
      </c>
      <c r="D130" s="66" t="s">
        <v>7</v>
      </c>
      <c r="E130" s="279">
        <f>(0.15*0.25)*4</f>
        <v>0.15</v>
      </c>
      <c r="F130" s="109"/>
      <c r="G130" s="37"/>
      <c r="H130" s="206"/>
      <c r="I130" s="389"/>
    </row>
    <row r="131" spans="1:9" s="5" customFormat="1" ht="24">
      <c r="A131" s="34" t="s">
        <v>416</v>
      </c>
      <c r="B131" s="108" t="s">
        <v>238</v>
      </c>
      <c r="C131" s="66" t="s">
        <v>91</v>
      </c>
      <c r="D131" s="66" t="s">
        <v>7</v>
      </c>
      <c r="E131" s="279">
        <f>(0.8*2*0.12)+(0.1*0.1*1.2*4)</f>
        <v>0.24000000000000002</v>
      </c>
      <c r="F131" s="109"/>
      <c r="G131" s="37"/>
      <c r="H131" s="206"/>
      <c r="I131" s="389"/>
    </row>
    <row r="132" spans="1:9" s="7" customFormat="1" ht="24">
      <c r="A132" s="34" t="s">
        <v>417</v>
      </c>
      <c r="B132" s="108" t="s">
        <v>239</v>
      </c>
      <c r="C132" s="66" t="s">
        <v>91</v>
      </c>
      <c r="D132" s="216" t="s">
        <v>6</v>
      </c>
      <c r="E132" s="279">
        <f>1.2*4</f>
        <v>4.8</v>
      </c>
      <c r="F132" s="120"/>
      <c r="G132" s="37"/>
      <c r="H132" s="206"/>
      <c r="I132" s="389"/>
    </row>
    <row r="133" spans="1:9" s="7" customFormat="1" ht="27" customHeight="1">
      <c r="A133" s="34" t="s">
        <v>418</v>
      </c>
      <c r="B133" s="28" t="s">
        <v>240</v>
      </c>
      <c r="C133" s="66" t="s">
        <v>91</v>
      </c>
      <c r="D133" s="216" t="s">
        <v>5</v>
      </c>
      <c r="E133" s="279">
        <f>1.08*2</f>
        <v>2.16</v>
      </c>
      <c r="F133" s="109"/>
      <c r="G133" s="37"/>
      <c r="H133" s="206"/>
      <c r="I133" s="389"/>
    </row>
    <row r="134" spans="1:9" s="5" customFormat="1" ht="24">
      <c r="A134" s="96" t="s">
        <v>419</v>
      </c>
      <c r="B134" s="100" t="s">
        <v>10</v>
      </c>
      <c r="C134" s="98"/>
      <c r="D134" s="107"/>
      <c r="E134" s="395"/>
      <c r="F134" s="97"/>
      <c r="G134" s="97"/>
      <c r="H134" s="94"/>
      <c r="I134" s="98"/>
    </row>
    <row r="135" spans="1:9" s="6" customFormat="1" ht="24">
      <c r="A135" s="26" t="s">
        <v>420</v>
      </c>
      <c r="B135" s="157" t="s">
        <v>282</v>
      </c>
      <c r="C135" s="158"/>
      <c r="D135" s="16"/>
      <c r="E135" s="396"/>
      <c r="F135" s="150"/>
      <c r="G135" s="150"/>
      <c r="H135" s="150"/>
      <c r="I135" s="398"/>
    </row>
    <row r="136" spans="1:9" s="6" customFormat="1" ht="48">
      <c r="A136" s="34" t="s">
        <v>421</v>
      </c>
      <c r="B136" s="28" t="s">
        <v>230</v>
      </c>
      <c r="C136" s="11" t="s">
        <v>91</v>
      </c>
      <c r="D136" s="66" t="s">
        <v>6</v>
      </c>
      <c r="E136" s="279">
        <f>(19.5+19.5+24+24+24+24+4.3+4.3+3.6+3.6+5.1+5.1+2.1+2.1+4.6+4.6+4.6+4.6)*1.1</f>
        <v>201.95999999999998</v>
      </c>
      <c r="F136" s="111"/>
      <c r="G136" s="37"/>
      <c r="H136" s="206"/>
      <c r="I136" s="389"/>
    </row>
    <row r="137" spans="1:9" s="5" customFormat="1" ht="24">
      <c r="A137" s="34" t="s">
        <v>422</v>
      </c>
      <c r="B137" s="28" t="s">
        <v>73</v>
      </c>
      <c r="C137" s="11" t="s">
        <v>91</v>
      </c>
      <c r="D137" s="66" t="s">
        <v>92</v>
      </c>
      <c r="E137" s="279">
        <f>2+4+2</f>
        <v>8</v>
      </c>
      <c r="F137" s="109"/>
      <c r="G137" s="37"/>
      <c r="H137" s="206"/>
      <c r="I137" s="389"/>
    </row>
    <row r="138" spans="1:9" s="5" customFormat="1" ht="24">
      <c r="A138" s="34" t="s">
        <v>423</v>
      </c>
      <c r="B138" s="28" t="s">
        <v>43</v>
      </c>
      <c r="C138" s="11" t="s">
        <v>91</v>
      </c>
      <c r="D138" s="216" t="s">
        <v>6</v>
      </c>
      <c r="E138" s="279">
        <f>19+24+11.5</f>
        <v>54.5</v>
      </c>
      <c r="F138" s="109"/>
      <c r="G138" s="37"/>
      <c r="H138" s="206"/>
      <c r="I138" s="389"/>
    </row>
    <row r="139" spans="1:9" s="5" customFormat="1" ht="24">
      <c r="A139" s="34" t="s">
        <v>424</v>
      </c>
      <c r="B139" s="28" t="s">
        <v>231</v>
      </c>
      <c r="C139" s="11" t="s">
        <v>91</v>
      </c>
      <c r="D139" s="216" t="s">
        <v>6</v>
      </c>
      <c r="E139" s="279">
        <v>40</v>
      </c>
      <c r="F139" s="109"/>
      <c r="G139" s="37"/>
      <c r="H139" s="206"/>
      <c r="I139" s="389"/>
    </row>
    <row r="140" spans="1:9" s="5" customFormat="1" ht="24">
      <c r="A140" s="34" t="s">
        <v>425</v>
      </c>
      <c r="B140" s="28" t="s">
        <v>74</v>
      </c>
      <c r="C140" s="11" t="s">
        <v>91</v>
      </c>
      <c r="D140" s="216"/>
      <c r="E140" s="48">
        <v>0</v>
      </c>
      <c r="F140" s="111"/>
      <c r="G140" s="37"/>
      <c r="H140" s="206"/>
      <c r="I140" s="389"/>
    </row>
    <row r="141" spans="1:9" s="5" customFormat="1" ht="24">
      <c r="A141" s="34" t="s">
        <v>426</v>
      </c>
      <c r="B141" s="28" t="s">
        <v>232</v>
      </c>
      <c r="C141" s="11" t="s">
        <v>91</v>
      </c>
      <c r="D141" s="66" t="s">
        <v>92</v>
      </c>
      <c r="E141" s="279">
        <v>1</v>
      </c>
      <c r="F141" s="109"/>
      <c r="G141" s="37"/>
      <c r="H141" s="206"/>
      <c r="I141" s="389"/>
    </row>
    <row r="142" spans="1:9" s="5" customFormat="1" ht="24">
      <c r="A142" s="34" t="s">
        <v>427</v>
      </c>
      <c r="B142" s="28" t="s">
        <v>233</v>
      </c>
      <c r="C142" s="11" t="s">
        <v>91</v>
      </c>
      <c r="D142" s="66"/>
      <c r="E142" s="48">
        <v>0</v>
      </c>
      <c r="F142" s="109"/>
      <c r="G142" s="37"/>
      <c r="H142" s="206"/>
      <c r="I142" s="389"/>
    </row>
    <row r="143" spans="1:9" s="6" customFormat="1" ht="24">
      <c r="A143" s="26" t="s">
        <v>428</v>
      </c>
      <c r="B143" s="157" t="s">
        <v>283</v>
      </c>
      <c r="C143" s="158"/>
      <c r="D143" s="16"/>
      <c r="E143" s="396"/>
      <c r="F143" s="150"/>
      <c r="G143" s="150"/>
      <c r="H143" s="150"/>
      <c r="I143" s="398"/>
    </row>
    <row r="144" spans="1:9" s="6" customFormat="1" ht="24">
      <c r="A144" s="27" t="s">
        <v>429</v>
      </c>
      <c r="B144" s="108" t="s">
        <v>228</v>
      </c>
      <c r="C144" s="11" t="s">
        <v>91</v>
      </c>
      <c r="D144" s="66" t="s">
        <v>4</v>
      </c>
      <c r="E144" s="279">
        <v>1</v>
      </c>
      <c r="F144" s="120"/>
      <c r="G144" s="54"/>
      <c r="H144" s="206"/>
      <c r="I144" s="389"/>
    </row>
    <row r="145" spans="1:9" s="5" customFormat="1" ht="24">
      <c r="A145" s="27" t="s">
        <v>430</v>
      </c>
      <c r="B145" s="28" t="s">
        <v>11</v>
      </c>
      <c r="C145" s="11" t="s">
        <v>88</v>
      </c>
      <c r="D145" s="66"/>
      <c r="E145" s="48">
        <v>0</v>
      </c>
      <c r="F145" s="109"/>
      <c r="G145" s="54"/>
      <c r="H145" s="206"/>
      <c r="I145" s="389"/>
    </row>
    <row r="146" spans="1:9" s="5" customFormat="1" ht="24">
      <c r="A146" s="27" t="s">
        <v>431</v>
      </c>
      <c r="B146" s="28" t="s">
        <v>229</v>
      </c>
      <c r="C146" s="11" t="s">
        <v>88</v>
      </c>
      <c r="D146" s="216"/>
      <c r="E146" s="48">
        <v>0</v>
      </c>
      <c r="F146" s="109"/>
      <c r="G146" s="54"/>
      <c r="H146" s="206"/>
      <c r="I146" s="389"/>
    </row>
    <row r="147" spans="1:9" s="5" customFormat="1" ht="24">
      <c r="A147" s="27" t="s">
        <v>432</v>
      </c>
      <c r="B147" s="28" t="s">
        <v>284</v>
      </c>
      <c r="C147" s="11" t="s">
        <v>88</v>
      </c>
      <c r="D147" s="66"/>
      <c r="E147" s="48">
        <v>0</v>
      </c>
      <c r="F147" s="111"/>
      <c r="G147" s="54"/>
      <c r="H147" s="206"/>
      <c r="I147" s="389"/>
    </row>
    <row r="148" spans="1:9" s="6" customFormat="1" ht="24">
      <c r="A148" s="26" t="s">
        <v>433</v>
      </c>
      <c r="B148" s="157" t="s">
        <v>227</v>
      </c>
      <c r="C148" s="158"/>
      <c r="D148" s="16"/>
      <c r="E148" s="396"/>
      <c r="F148" s="150"/>
      <c r="G148" s="150"/>
      <c r="H148" s="150"/>
      <c r="I148" s="398"/>
    </row>
    <row r="149" spans="1:9" s="6" customFormat="1" ht="24">
      <c r="A149" s="27" t="s">
        <v>434</v>
      </c>
      <c r="B149" s="108" t="s">
        <v>222</v>
      </c>
      <c r="C149" s="11" t="s">
        <v>91</v>
      </c>
      <c r="D149" s="66" t="s">
        <v>4</v>
      </c>
      <c r="E149" s="279">
        <v>1</v>
      </c>
      <c r="F149" s="120"/>
      <c r="G149" s="54"/>
      <c r="H149" s="206"/>
      <c r="I149" s="389"/>
    </row>
    <row r="150" spans="1:9" s="5" customFormat="1" ht="24">
      <c r="A150" s="27" t="s">
        <v>435</v>
      </c>
      <c r="B150" s="28" t="s">
        <v>223</v>
      </c>
      <c r="C150" s="11" t="s">
        <v>91</v>
      </c>
      <c r="D150" s="66" t="s">
        <v>92</v>
      </c>
      <c r="E150" s="279">
        <v>1</v>
      </c>
      <c r="F150" s="109"/>
      <c r="G150" s="54"/>
      <c r="H150" s="206"/>
      <c r="I150" s="389"/>
    </row>
    <row r="151" spans="1:9" s="7" customFormat="1" ht="19.899999999999999" customHeight="1">
      <c r="A151" s="27" t="s">
        <v>436</v>
      </c>
      <c r="B151" s="28" t="s">
        <v>224</v>
      </c>
      <c r="C151" s="11" t="s">
        <v>91</v>
      </c>
      <c r="D151" s="66" t="s">
        <v>92</v>
      </c>
      <c r="E151" s="279">
        <v>2</v>
      </c>
      <c r="F151" s="109"/>
      <c r="G151" s="54"/>
      <c r="H151" s="206"/>
      <c r="I151" s="389"/>
    </row>
    <row r="152" spans="1:9" s="7" customFormat="1" ht="24">
      <c r="A152" s="27" t="s">
        <v>437</v>
      </c>
      <c r="B152" s="108" t="s">
        <v>75</v>
      </c>
      <c r="C152" s="11" t="s">
        <v>91</v>
      </c>
      <c r="D152" s="66" t="s">
        <v>92</v>
      </c>
      <c r="E152" s="279">
        <v>2</v>
      </c>
      <c r="F152" s="120"/>
      <c r="G152" s="54"/>
      <c r="H152" s="204"/>
      <c r="I152" s="389"/>
    </row>
    <row r="153" spans="1:9" s="5" customFormat="1" ht="22.9" customHeight="1">
      <c r="A153" s="27" t="s">
        <v>438</v>
      </c>
      <c r="B153" s="28" t="s">
        <v>225</v>
      </c>
      <c r="C153" s="11" t="s">
        <v>91</v>
      </c>
      <c r="D153" s="216"/>
      <c r="E153" s="48">
        <v>0</v>
      </c>
      <c r="F153" s="109"/>
      <c r="G153" s="54"/>
      <c r="H153" s="206"/>
      <c r="I153" s="389"/>
    </row>
    <row r="154" spans="1:9" s="7" customFormat="1" ht="24">
      <c r="A154" s="27" t="s">
        <v>439</v>
      </c>
      <c r="B154" s="28" t="s">
        <v>226</v>
      </c>
      <c r="C154" s="11" t="s">
        <v>91</v>
      </c>
      <c r="D154" s="216"/>
      <c r="E154" s="48">
        <v>0</v>
      </c>
      <c r="F154" s="109"/>
      <c r="G154" s="54"/>
      <c r="H154" s="206"/>
      <c r="I154" s="389"/>
    </row>
    <row r="155" spans="1:9" s="5" customFormat="1" ht="24">
      <c r="A155" s="96" t="s">
        <v>440</v>
      </c>
      <c r="B155" s="100" t="s">
        <v>12</v>
      </c>
      <c r="C155" s="98"/>
      <c r="D155" s="107"/>
      <c r="E155" s="395"/>
      <c r="F155" s="97"/>
      <c r="G155" s="97"/>
      <c r="H155" s="94"/>
      <c r="I155" s="98"/>
    </row>
    <row r="156" spans="1:9" s="6" customFormat="1" ht="24">
      <c r="A156" s="26" t="s">
        <v>441</v>
      </c>
      <c r="B156" s="157" t="s">
        <v>221</v>
      </c>
      <c r="C156" s="158"/>
      <c r="D156" s="16"/>
      <c r="E156" s="396"/>
      <c r="F156" s="150"/>
      <c r="G156" s="150"/>
      <c r="H156" s="150"/>
      <c r="I156" s="114"/>
    </row>
    <row r="157" spans="1:9" s="6" customFormat="1" ht="15">
      <c r="A157" s="79" t="s">
        <v>442</v>
      </c>
      <c r="B157" s="122" t="s">
        <v>55</v>
      </c>
      <c r="C157" s="124"/>
      <c r="D157" s="123"/>
      <c r="E157" s="290"/>
      <c r="F157" s="80"/>
      <c r="G157" s="80"/>
      <c r="H157" s="208"/>
      <c r="I157" s="291"/>
    </row>
    <row r="158" spans="1:9" s="4" customFormat="1" ht="24">
      <c r="A158" s="36" t="s">
        <v>443</v>
      </c>
      <c r="B158" s="28" t="s">
        <v>218</v>
      </c>
      <c r="C158" s="11" t="s">
        <v>88</v>
      </c>
      <c r="D158" s="11"/>
      <c r="E158" s="48">
        <v>0</v>
      </c>
      <c r="F158" s="109"/>
      <c r="G158" s="54"/>
      <c r="H158" s="206"/>
      <c r="I158" s="389"/>
    </row>
    <row r="159" spans="1:9" s="4" customFormat="1" ht="24">
      <c r="A159" s="36" t="s">
        <v>444</v>
      </c>
      <c r="B159" s="28" t="s">
        <v>219</v>
      </c>
      <c r="C159" s="11" t="s">
        <v>88</v>
      </c>
      <c r="D159" s="11"/>
      <c r="E159" s="48">
        <v>0</v>
      </c>
      <c r="F159" s="109"/>
      <c r="G159" s="54"/>
      <c r="H159" s="206"/>
      <c r="I159" s="389"/>
    </row>
    <row r="160" spans="1:9" s="5" customFormat="1" ht="24">
      <c r="A160" s="36" t="s">
        <v>445</v>
      </c>
      <c r="B160" s="28" t="s">
        <v>220</v>
      </c>
      <c r="C160" s="11" t="s">
        <v>88</v>
      </c>
      <c r="D160" s="11"/>
      <c r="E160" s="48">
        <v>0</v>
      </c>
      <c r="F160" s="109"/>
      <c r="G160" s="54"/>
      <c r="H160" s="206"/>
      <c r="I160" s="389"/>
    </row>
    <row r="161" spans="1:9" s="6" customFormat="1" ht="15">
      <c r="A161" s="79" t="s">
        <v>446</v>
      </c>
      <c r="B161" s="122" t="s">
        <v>49</v>
      </c>
      <c r="C161" s="121"/>
      <c r="D161" s="122"/>
      <c r="E161" s="292"/>
      <c r="F161" s="80"/>
      <c r="G161" s="80"/>
      <c r="H161" s="208"/>
      <c r="I161" s="291"/>
    </row>
    <row r="162" spans="1:9" s="5" customFormat="1" ht="24">
      <c r="A162" s="40" t="s">
        <v>447</v>
      </c>
      <c r="B162" s="110" t="s">
        <v>50</v>
      </c>
      <c r="C162" s="216" t="s">
        <v>91</v>
      </c>
      <c r="D162" s="216"/>
      <c r="E162" s="48">
        <v>0</v>
      </c>
      <c r="F162" s="109"/>
      <c r="G162" s="54"/>
      <c r="H162" s="206"/>
      <c r="I162" s="389"/>
    </row>
    <row r="163" spans="1:9" s="5" customFormat="1" ht="24">
      <c r="A163" s="40" t="s">
        <v>448</v>
      </c>
      <c r="B163" s="110" t="s">
        <v>215</v>
      </c>
      <c r="C163" s="216" t="s">
        <v>91</v>
      </c>
      <c r="D163" s="216"/>
      <c r="E163" s="48">
        <v>0</v>
      </c>
      <c r="F163" s="111"/>
      <c r="G163" s="54"/>
      <c r="H163" s="206"/>
      <c r="I163" s="389"/>
    </row>
    <row r="164" spans="1:9" s="5" customFormat="1" ht="24">
      <c r="A164" s="40" t="s">
        <v>449</v>
      </c>
      <c r="B164" s="110" t="s">
        <v>77</v>
      </c>
      <c r="C164" s="216" t="s">
        <v>91</v>
      </c>
      <c r="D164" s="216"/>
      <c r="E164" s="48">
        <v>0</v>
      </c>
      <c r="F164" s="109"/>
      <c r="G164" s="54"/>
      <c r="H164" s="206"/>
      <c r="I164" s="389"/>
    </row>
    <row r="165" spans="1:9" s="5" customFormat="1" ht="24">
      <c r="A165" s="40" t="s">
        <v>450</v>
      </c>
      <c r="B165" s="110" t="s">
        <v>216</v>
      </c>
      <c r="C165" s="216" t="s">
        <v>91</v>
      </c>
      <c r="D165" s="216"/>
      <c r="E165" s="48">
        <v>0</v>
      </c>
      <c r="F165" s="109"/>
      <c r="G165" s="54"/>
      <c r="H165" s="206"/>
      <c r="I165" s="389"/>
    </row>
    <row r="166" spans="1:9" s="5" customFormat="1" ht="24">
      <c r="A166" s="40" t="s">
        <v>451</v>
      </c>
      <c r="B166" s="110" t="s">
        <v>13</v>
      </c>
      <c r="C166" s="216" t="s">
        <v>91</v>
      </c>
      <c r="D166" s="216"/>
      <c r="E166" s="48">
        <v>0</v>
      </c>
      <c r="F166" s="109"/>
      <c r="G166" s="54"/>
      <c r="H166" s="206"/>
      <c r="I166" s="389"/>
    </row>
    <row r="167" spans="1:9" s="5" customFormat="1" ht="24">
      <c r="A167" s="40" t="s">
        <v>452</v>
      </c>
      <c r="B167" s="110" t="s">
        <v>217</v>
      </c>
      <c r="C167" s="216" t="s">
        <v>91</v>
      </c>
      <c r="D167" s="216"/>
      <c r="E167" s="48">
        <v>0</v>
      </c>
      <c r="F167" s="109"/>
      <c r="G167" s="54"/>
      <c r="H167" s="206"/>
      <c r="I167" s="389"/>
    </row>
    <row r="168" spans="1:9" s="6" customFormat="1" ht="15">
      <c r="A168" s="79" t="s">
        <v>453</v>
      </c>
      <c r="B168" s="122" t="s">
        <v>208</v>
      </c>
      <c r="C168" s="124"/>
      <c r="D168" s="123"/>
      <c r="E168" s="290"/>
      <c r="F168" s="80"/>
      <c r="G168" s="80"/>
      <c r="H168" s="208"/>
      <c r="I168" s="291"/>
    </row>
    <row r="169" spans="1:9" s="5" customFormat="1" ht="24">
      <c r="A169" s="34" t="s">
        <v>454</v>
      </c>
      <c r="B169" s="105" t="s">
        <v>285</v>
      </c>
      <c r="C169" s="11" t="s">
        <v>91</v>
      </c>
      <c r="D169" s="11"/>
      <c r="E169" s="48">
        <v>0</v>
      </c>
      <c r="F169" s="109"/>
      <c r="G169" s="54"/>
      <c r="H169" s="206"/>
      <c r="I169" s="389"/>
    </row>
    <row r="170" spans="1:9" s="5" customFormat="1" ht="24">
      <c r="A170" s="34" t="s">
        <v>455</v>
      </c>
      <c r="B170" s="28" t="s">
        <v>286</v>
      </c>
      <c r="C170" s="11" t="s">
        <v>91</v>
      </c>
      <c r="D170" s="11"/>
      <c r="E170" s="48">
        <v>0</v>
      </c>
      <c r="F170" s="109"/>
      <c r="G170" s="54"/>
      <c r="H170" s="206"/>
      <c r="I170" s="389"/>
    </row>
    <row r="171" spans="1:9" s="5" customFormat="1" ht="24">
      <c r="A171" s="34" t="s">
        <v>456</v>
      </c>
      <c r="B171" s="28" t="s">
        <v>287</v>
      </c>
      <c r="C171" s="11" t="s">
        <v>91</v>
      </c>
      <c r="D171" s="11"/>
      <c r="E171" s="48">
        <v>0</v>
      </c>
      <c r="F171" s="109"/>
      <c r="G171" s="54"/>
      <c r="H171" s="206"/>
      <c r="I171" s="389"/>
    </row>
    <row r="172" spans="1:9" s="6" customFormat="1" ht="15">
      <c r="A172" s="79" t="s">
        <v>457</v>
      </c>
      <c r="B172" s="122" t="s">
        <v>56</v>
      </c>
      <c r="C172" s="124"/>
      <c r="D172" s="123"/>
      <c r="E172" s="290"/>
      <c r="F172" s="80"/>
      <c r="G172" s="80"/>
      <c r="H172" s="208"/>
      <c r="I172" s="291"/>
    </row>
    <row r="173" spans="1:9" s="5" customFormat="1" ht="24">
      <c r="A173" s="27" t="s">
        <v>458</v>
      </c>
      <c r="B173" s="110" t="s">
        <v>96</v>
      </c>
      <c r="C173" s="216" t="s">
        <v>91</v>
      </c>
      <c r="D173" s="66"/>
      <c r="E173" s="48">
        <v>0</v>
      </c>
      <c r="F173" s="109"/>
      <c r="G173" s="54"/>
      <c r="H173" s="206"/>
      <c r="I173" s="389"/>
    </row>
    <row r="174" spans="1:9" s="5" customFormat="1" ht="24">
      <c r="A174" s="27" t="s">
        <v>459</v>
      </c>
      <c r="B174" s="110" t="s">
        <v>78</v>
      </c>
      <c r="C174" s="216" t="s">
        <v>91</v>
      </c>
      <c r="D174" s="66"/>
      <c r="E174" s="48">
        <v>0</v>
      </c>
      <c r="F174" s="109"/>
      <c r="G174" s="54"/>
      <c r="H174" s="206"/>
      <c r="I174" s="389"/>
    </row>
    <row r="175" spans="1:9" s="5" customFormat="1" ht="24">
      <c r="A175" s="27" t="s">
        <v>460</v>
      </c>
      <c r="B175" s="108" t="s">
        <v>171</v>
      </c>
      <c r="C175" s="216" t="s">
        <v>91</v>
      </c>
      <c r="D175" s="66"/>
      <c r="E175" s="48">
        <v>0</v>
      </c>
      <c r="F175" s="109"/>
      <c r="G175" s="54"/>
      <c r="H175" s="206"/>
      <c r="I175" s="389"/>
    </row>
    <row r="176" spans="1:9" s="6" customFormat="1" ht="15">
      <c r="A176" s="79" t="s">
        <v>461</v>
      </c>
      <c r="B176" s="122" t="s">
        <v>130</v>
      </c>
      <c r="C176" s="124"/>
      <c r="D176" s="123"/>
      <c r="E176" s="290"/>
      <c r="F176" s="80"/>
      <c r="G176" s="80"/>
      <c r="H176" s="208"/>
      <c r="I176" s="291"/>
    </row>
    <row r="177" spans="1:9" s="5" customFormat="1" ht="24">
      <c r="A177" s="27" t="s">
        <v>462</v>
      </c>
      <c r="B177" s="108" t="s">
        <v>214</v>
      </c>
      <c r="C177" s="66" t="s">
        <v>88</v>
      </c>
      <c r="D177" s="66"/>
      <c r="E177" s="48">
        <v>0</v>
      </c>
      <c r="F177" s="109"/>
      <c r="G177" s="54"/>
      <c r="H177" s="206"/>
      <c r="I177" s="389"/>
    </row>
    <row r="178" spans="1:9" s="6" customFormat="1" ht="24">
      <c r="A178" s="27" t="s">
        <v>463</v>
      </c>
      <c r="B178" s="108" t="s">
        <v>180</v>
      </c>
      <c r="C178" s="66" t="s">
        <v>91</v>
      </c>
      <c r="D178" s="66"/>
      <c r="E178" s="48">
        <v>0</v>
      </c>
      <c r="F178" s="109"/>
      <c r="G178" s="54"/>
      <c r="H178" s="206"/>
      <c r="I178" s="389"/>
    </row>
    <row r="179" spans="1:9" s="5" customFormat="1" ht="24">
      <c r="A179" s="27" t="s">
        <v>464</v>
      </c>
      <c r="B179" s="108" t="s">
        <v>181</v>
      </c>
      <c r="C179" s="66" t="s">
        <v>91</v>
      </c>
      <c r="D179" s="66"/>
      <c r="E179" s="48">
        <v>0</v>
      </c>
      <c r="F179" s="109"/>
      <c r="G179" s="54"/>
      <c r="H179" s="206"/>
      <c r="I179" s="389"/>
    </row>
    <row r="180" spans="1:9" s="6" customFormat="1" ht="15">
      <c r="A180" s="79" t="s">
        <v>465</v>
      </c>
      <c r="B180" s="122" t="s">
        <v>58</v>
      </c>
      <c r="C180" s="124"/>
      <c r="D180" s="123"/>
      <c r="E180" s="290"/>
      <c r="F180" s="80"/>
      <c r="G180" s="80"/>
      <c r="H180" s="208"/>
      <c r="I180" s="291"/>
    </row>
    <row r="181" spans="1:9" s="5" customFormat="1" ht="24">
      <c r="A181" s="34" t="s">
        <v>466</v>
      </c>
      <c r="B181" s="28" t="s">
        <v>213</v>
      </c>
      <c r="C181" s="11" t="s">
        <v>91</v>
      </c>
      <c r="D181" s="11"/>
      <c r="E181" s="48">
        <v>0</v>
      </c>
      <c r="F181" s="111"/>
      <c r="G181" s="54"/>
      <c r="H181" s="206"/>
      <c r="I181" s="389"/>
    </row>
    <row r="182" spans="1:9" s="5" customFormat="1" ht="15">
      <c r="A182" s="79" t="s">
        <v>467</v>
      </c>
      <c r="B182" s="122" t="s">
        <v>205</v>
      </c>
      <c r="C182" s="124"/>
      <c r="D182" s="123"/>
      <c r="E182" s="290"/>
      <c r="F182" s="80"/>
      <c r="G182" s="80"/>
      <c r="H182" s="208"/>
      <c r="I182" s="291"/>
    </row>
    <row r="183" spans="1:9" s="5" customFormat="1" ht="24">
      <c r="A183" s="34" t="s">
        <v>468</v>
      </c>
      <c r="B183" s="105" t="s">
        <v>89</v>
      </c>
      <c r="C183" s="106" t="s">
        <v>88</v>
      </c>
      <c r="D183" s="11"/>
      <c r="E183" s="48">
        <v>0</v>
      </c>
      <c r="F183" s="120"/>
      <c r="G183" s="54"/>
      <c r="H183" s="206"/>
      <c r="I183" s="389"/>
    </row>
    <row r="184" spans="1:9" s="5" customFormat="1" ht="24">
      <c r="A184" s="34" t="s">
        <v>469</v>
      </c>
      <c r="B184" s="105" t="s">
        <v>79</v>
      </c>
      <c r="C184" s="106" t="s">
        <v>88</v>
      </c>
      <c r="D184" s="11"/>
      <c r="E184" s="48">
        <v>0</v>
      </c>
      <c r="F184" s="120"/>
      <c r="G184" s="54"/>
      <c r="H184" s="206"/>
      <c r="I184" s="389"/>
    </row>
    <row r="185" spans="1:9" s="5" customFormat="1">
      <c r="A185" s="34" t="s">
        <v>470</v>
      </c>
      <c r="B185" s="67" t="s">
        <v>119</v>
      </c>
      <c r="C185" s="106" t="s">
        <v>88</v>
      </c>
      <c r="D185" s="66"/>
      <c r="E185" s="48">
        <v>0</v>
      </c>
      <c r="F185" s="120"/>
      <c r="G185" s="54"/>
      <c r="H185" s="206"/>
      <c r="I185" s="389"/>
    </row>
    <row r="186" spans="1:9" s="5" customFormat="1" ht="45">
      <c r="A186" s="34" t="s">
        <v>471</v>
      </c>
      <c r="B186" s="67" t="s">
        <v>114</v>
      </c>
      <c r="C186" s="106" t="s">
        <v>88</v>
      </c>
      <c r="D186" s="66"/>
      <c r="E186" s="48">
        <v>0</v>
      </c>
      <c r="F186" s="120"/>
      <c r="G186" s="54"/>
      <c r="H186" s="206"/>
      <c r="I186" s="389"/>
    </row>
    <row r="187" spans="1:9" s="5" customFormat="1">
      <c r="A187" s="34" t="s">
        <v>472</v>
      </c>
      <c r="B187" s="68" t="s">
        <v>187</v>
      </c>
      <c r="C187" s="106" t="s">
        <v>88</v>
      </c>
      <c r="D187" s="66"/>
      <c r="E187" s="48">
        <v>0</v>
      </c>
      <c r="F187" s="120"/>
      <c r="G187" s="54"/>
      <c r="H187" s="206"/>
      <c r="I187" s="389"/>
    </row>
    <row r="188" spans="1:9" s="5" customFormat="1">
      <c r="A188" s="34" t="s">
        <v>473</v>
      </c>
      <c r="B188" s="67" t="s">
        <v>125</v>
      </c>
      <c r="C188" s="106" t="s">
        <v>88</v>
      </c>
      <c r="D188" s="66"/>
      <c r="E188" s="48">
        <v>0</v>
      </c>
      <c r="F188" s="120"/>
      <c r="G188" s="54"/>
      <c r="H188" s="206"/>
      <c r="I188" s="389"/>
    </row>
    <row r="189" spans="1:9" s="5" customFormat="1" ht="24">
      <c r="A189" s="34" t="s">
        <v>474</v>
      </c>
      <c r="B189" s="67" t="s">
        <v>124</v>
      </c>
      <c r="C189" s="106" t="s">
        <v>88</v>
      </c>
      <c r="D189" s="66"/>
      <c r="E189" s="48">
        <v>0</v>
      </c>
      <c r="F189" s="120"/>
      <c r="G189" s="54"/>
      <c r="H189" s="206"/>
      <c r="I189" s="389"/>
    </row>
    <row r="190" spans="1:9" s="5" customFormat="1">
      <c r="A190" s="34" t="s">
        <v>475</v>
      </c>
      <c r="B190" s="67" t="s">
        <v>121</v>
      </c>
      <c r="C190" s="106" t="s">
        <v>88</v>
      </c>
      <c r="D190" s="66"/>
      <c r="E190" s="48">
        <v>0</v>
      </c>
      <c r="F190" s="120"/>
      <c r="G190" s="54"/>
      <c r="H190" s="206"/>
      <c r="I190" s="389"/>
    </row>
    <row r="191" spans="1:9" s="6" customFormat="1">
      <c r="A191" s="34" t="s">
        <v>476</v>
      </c>
      <c r="B191" s="67" t="s">
        <v>122</v>
      </c>
      <c r="C191" s="106" t="s">
        <v>88</v>
      </c>
      <c r="D191" s="11"/>
      <c r="E191" s="48">
        <v>0</v>
      </c>
      <c r="F191" s="120"/>
      <c r="G191" s="54"/>
      <c r="H191" s="206"/>
      <c r="I191" s="389"/>
    </row>
    <row r="192" spans="1:9" s="7" customFormat="1" ht="24">
      <c r="A192" s="34" t="s">
        <v>477</v>
      </c>
      <c r="B192" s="67" t="s">
        <v>123</v>
      </c>
      <c r="C192" s="106" t="s">
        <v>88</v>
      </c>
      <c r="D192" s="11"/>
      <c r="E192" s="48">
        <v>0</v>
      </c>
      <c r="F192" s="120"/>
      <c r="G192" s="54"/>
      <c r="H192" s="206"/>
      <c r="I192" s="389"/>
    </row>
    <row r="193" spans="1:9" s="5" customFormat="1" ht="15">
      <c r="A193" s="79" t="s">
        <v>478</v>
      </c>
      <c r="B193" s="122" t="s">
        <v>204</v>
      </c>
      <c r="C193" s="124"/>
      <c r="D193" s="123"/>
      <c r="E193" s="290"/>
      <c r="F193" s="80"/>
      <c r="G193" s="80"/>
      <c r="H193" s="208"/>
      <c r="I193" s="291"/>
    </row>
    <row r="194" spans="1:9" s="6" customFormat="1" ht="24">
      <c r="A194" s="34" t="s">
        <v>479</v>
      </c>
      <c r="B194" s="105" t="s">
        <v>99</v>
      </c>
      <c r="C194" s="106" t="s">
        <v>91</v>
      </c>
      <c r="D194" s="66"/>
      <c r="E194" s="48">
        <v>0</v>
      </c>
      <c r="F194" s="109"/>
      <c r="G194" s="54"/>
      <c r="H194" s="206"/>
      <c r="I194" s="389"/>
    </row>
    <row r="195" spans="1:9" s="7" customFormat="1" ht="24">
      <c r="A195" s="34" t="s">
        <v>480</v>
      </c>
      <c r="B195" s="105" t="s">
        <v>212</v>
      </c>
      <c r="C195" s="106" t="s">
        <v>88</v>
      </c>
      <c r="D195" s="66"/>
      <c r="E195" s="48">
        <v>0</v>
      </c>
      <c r="F195" s="109"/>
      <c r="G195" s="54"/>
      <c r="H195" s="206"/>
      <c r="I195" s="389"/>
    </row>
    <row r="196" spans="1:9" s="7" customFormat="1" ht="15">
      <c r="A196" s="79" t="s">
        <v>481</v>
      </c>
      <c r="B196" s="122" t="s">
        <v>200</v>
      </c>
      <c r="C196" s="124"/>
      <c r="D196" s="123"/>
      <c r="E196" s="290"/>
      <c r="F196" s="80"/>
      <c r="G196" s="80"/>
      <c r="H196" s="208"/>
      <c r="I196" s="291"/>
    </row>
    <row r="197" spans="1:9" s="7" customFormat="1" ht="24">
      <c r="A197" s="34" t="s">
        <v>482</v>
      </c>
      <c r="B197" s="105" t="s">
        <v>126</v>
      </c>
      <c r="C197" s="106" t="s">
        <v>88</v>
      </c>
      <c r="D197" s="66"/>
      <c r="E197" s="48">
        <v>0</v>
      </c>
      <c r="F197" s="109"/>
      <c r="G197" s="54"/>
      <c r="H197" s="206"/>
      <c r="I197" s="389"/>
    </row>
    <row r="198" spans="1:9" s="7" customFormat="1" ht="24">
      <c r="A198" s="34" t="s">
        <v>483</v>
      </c>
      <c r="B198" s="105" t="s">
        <v>211</v>
      </c>
      <c r="C198" s="106" t="s">
        <v>88</v>
      </c>
      <c r="D198" s="66"/>
      <c r="E198" s="48">
        <v>0</v>
      </c>
      <c r="F198" s="109"/>
      <c r="G198" s="54"/>
      <c r="H198" s="206"/>
      <c r="I198" s="389"/>
    </row>
    <row r="199" spans="1:9" s="7" customFormat="1" ht="15">
      <c r="A199" s="79" t="s">
        <v>484</v>
      </c>
      <c r="B199" s="122" t="s">
        <v>85</v>
      </c>
      <c r="C199" s="124"/>
      <c r="D199" s="123"/>
      <c r="E199" s="290"/>
      <c r="F199" s="80"/>
      <c r="G199" s="80"/>
      <c r="H199" s="208"/>
      <c r="I199" s="291"/>
    </row>
    <row r="200" spans="1:9" s="6" customFormat="1" ht="27" customHeight="1">
      <c r="A200" s="34" t="s">
        <v>485</v>
      </c>
      <c r="B200" s="105" t="s">
        <v>210</v>
      </c>
      <c r="C200" s="106" t="s">
        <v>88</v>
      </c>
      <c r="D200" s="66"/>
      <c r="E200" s="48">
        <v>0</v>
      </c>
      <c r="F200" s="109"/>
      <c r="G200" s="54"/>
      <c r="H200" s="206"/>
      <c r="I200" s="389"/>
    </row>
    <row r="201" spans="1:9" s="6" customFormat="1" ht="24">
      <c r="A201" s="151" t="s">
        <v>486</v>
      </c>
      <c r="B201" s="400" t="s">
        <v>132</v>
      </c>
      <c r="C201" s="166"/>
      <c r="D201" s="165"/>
      <c r="E201" s="408"/>
      <c r="F201" s="167"/>
      <c r="G201" s="167"/>
      <c r="H201" s="209"/>
      <c r="I201" s="293"/>
    </row>
    <row r="202" spans="1:9" s="5" customFormat="1" ht="15">
      <c r="A202" s="79" t="s">
        <v>487</v>
      </c>
      <c r="B202" s="122" t="s">
        <v>208</v>
      </c>
      <c r="C202" s="124"/>
      <c r="D202" s="123"/>
      <c r="E202" s="290"/>
      <c r="F202" s="80"/>
      <c r="G202" s="80"/>
      <c r="H202" s="208"/>
      <c r="I202" s="291"/>
    </row>
    <row r="203" spans="1:9" s="5" customFormat="1" ht="24">
      <c r="A203" s="34" t="s">
        <v>488</v>
      </c>
      <c r="B203" s="28" t="s">
        <v>86</v>
      </c>
      <c r="C203" s="11" t="s">
        <v>91</v>
      </c>
      <c r="D203" s="11" t="s">
        <v>5</v>
      </c>
      <c r="E203" s="48">
        <f>26.25*1.03*2</f>
        <v>54.075000000000003</v>
      </c>
      <c r="F203" s="109"/>
      <c r="G203" s="54"/>
      <c r="H203" s="206"/>
      <c r="I203" s="389"/>
    </row>
    <row r="204" spans="1:9" s="5" customFormat="1" ht="24">
      <c r="A204" s="34" t="s">
        <v>489</v>
      </c>
      <c r="B204" s="28" t="s">
        <v>209</v>
      </c>
      <c r="C204" s="11" t="s">
        <v>91</v>
      </c>
      <c r="D204" s="11"/>
      <c r="E204" s="48">
        <v>0</v>
      </c>
      <c r="F204" s="109"/>
      <c r="G204" s="54"/>
      <c r="H204" s="206"/>
      <c r="I204" s="389"/>
    </row>
    <row r="205" spans="1:9" s="5" customFormat="1" ht="15">
      <c r="A205" s="413" t="s">
        <v>490</v>
      </c>
      <c r="B205" s="168" t="s">
        <v>56</v>
      </c>
      <c r="C205" s="124"/>
      <c r="D205" s="123"/>
      <c r="E205" s="290"/>
      <c r="F205" s="80"/>
      <c r="G205" s="80"/>
      <c r="H205" s="208"/>
      <c r="I205" s="291"/>
    </row>
    <row r="206" spans="1:9" s="5" customFormat="1" ht="24">
      <c r="A206" s="34" t="s">
        <v>491</v>
      </c>
      <c r="B206" s="105" t="s">
        <v>96</v>
      </c>
      <c r="C206" s="106" t="s">
        <v>91</v>
      </c>
      <c r="D206" s="11" t="s">
        <v>5</v>
      </c>
      <c r="E206" s="279">
        <v>55</v>
      </c>
      <c r="F206" s="109"/>
      <c r="G206" s="54"/>
      <c r="H206" s="206"/>
      <c r="I206" s="389"/>
    </row>
    <row r="207" spans="1:9" s="6" customFormat="1" ht="24">
      <c r="A207" s="34" t="s">
        <v>492</v>
      </c>
      <c r="B207" s="105" t="s">
        <v>97</v>
      </c>
      <c r="C207" s="106" t="s">
        <v>91</v>
      </c>
      <c r="D207" s="11" t="s">
        <v>5</v>
      </c>
      <c r="E207" s="279">
        <f>E206</f>
        <v>55</v>
      </c>
      <c r="F207" s="109"/>
      <c r="G207" s="54"/>
      <c r="H207" s="206"/>
      <c r="I207" s="389"/>
    </row>
    <row r="208" spans="1:9" s="5" customFormat="1" ht="24">
      <c r="A208" s="34" t="s">
        <v>493</v>
      </c>
      <c r="B208" s="110" t="s">
        <v>207</v>
      </c>
      <c r="C208" s="216" t="s">
        <v>91</v>
      </c>
      <c r="D208" s="11" t="s">
        <v>5</v>
      </c>
      <c r="E208" s="279">
        <f>E206</f>
        <v>55</v>
      </c>
      <c r="F208" s="109"/>
      <c r="G208" s="54"/>
      <c r="H208" s="206"/>
      <c r="I208" s="389"/>
    </row>
    <row r="209" spans="1:9" s="6" customFormat="1" ht="15">
      <c r="A209" s="79" t="s">
        <v>494</v>
      </c>
      <c r="B209" s="122" t="s">
        <v>57</v>
      </c>
      <c r="C209" s="124"/>
      <c r="D209" s="123"/>
      <c r="E209" s="290"/>
      <c r="F209" s="80"/>
      <c r="G209" s="80"/>
      <c r="H209" s="208"/>
      <c r="I209" s="291"/>
    </row>
    <row r="210" spans="1:9" s="5" customFormat="1" ht="24">
      <c r="A210" s="34" t="s">
        <v>495</v>
      </c>
      <c r="B210" s="105" t="s">
        <v>98</v>
      </c>
      <c r="C210" s="106" t="s">
        <v>91</v>
      </c>
      <c r="D210" s="11"/>
      <c r="E210" s="279">
        <f>E204</f>
        <v>0</v>
      </c>
      <c r="F210" s="109"/>
      <c r="G210" s="54"/>
      <c r="H210" s="206"/>
      <c r="I210" s="389"/>
    </row>
    <row r="211" spans="1:9" s="6" customFormat="1" ht="15">
      <c r="A211" s="79" t="s">
        <v>496</v>
      </c>
      <c r="B211" s="122" t="s">
        <v>58</v>
      </c>
      <c r="C211" s="124"/>
      <c r="D211" s="123"/>
      <c r="E211" s="290"/>
      <c r="F211" s="80"/>
      <c r="G211" s="80"/>
      <c r="H211" s="208"/>
      <c r="I211" s="291"/>
    </row>
    <row r="212" spans="1:9" s="5" customFormat="1" ht="24">
      <c r="A212" s="34" t="s">
        <v>497</v>
      </c>
      <c r="B212" s="28" t="s">
        <v>206</v>
      </c>
      <c r="C212" s="11" t="s">
        <v>91</v>
      </c>
      <c r="D212" s="11" t="s">
        <v>5</v>
      </c>
      <c r="E212" s="279">
        <f>E206</f>
        <v>55</v>
      </c>
      <c r="F212" s="109"/>
      <c r="G212" s="54"/>
      <c r="H212" s="206"/>
      <c r="I212" s="389"/>
    </row>
    <row r="213" spans="1:9" s="5" customFormat="1" ht="15">
      <c r="A213" s="79" t="s">
        <v>498</v>
      </c>
      <c r="B213" s="122" t="s">
        <v>205</v>
      </c>
      <c r="C213" s="124"/>
      <c r="D213" s="123"/>
      <c r="E213" s="290"/>
      <c r="F213" s="80"/>
      <c r="G213" s="80"/>
      <c r="H213" s="208"/>
      <c r="I213" s="291"/>
    </row>
    <row r="214" spans="1:9" s="6" customFormat="1" ht="96">
      <c r="A214" s="34" t="s">
        <v>499</v>
      </c>
      <c r="B214" s="105" t="s">
        <v>114</v>
      </c>
      <c r="C214" s="106" t="s">
        <v>88</v>
      </c>
      <c r="D214" s="11" t="s">
        <v>92</v>
      </c>
      <c r="E214" s="279">
        <v>2</v>
      </c>
      <c r="F214" s="120"/>
      <c r="G214" s="54"/>
      <c r="H214" s="206"/>
      <c r="I214" s="389"/>
    </row>
    <row r="215" spans="1:9" s="7" customFormat="1" ht="96">
      <c r="A215" s="34" t="s">
        <v>500</v>
      </c>
      <c r="B215" s="105" t="s">
        <v>113</v>
      </c>
      <c r="C215" s="106" t="s">
        <v>88</v>
      </c>
      <c r="D215" s="11" t="s">
        <v>92</v>
      </c>
      <c r="E215" s="279">
        <v>1</v>
      </c>
      <c r="F215" s="120"/>
      <c r="G215" s="54"/>
      <c r="H215" s="206"/>
      <c r="I215" s="389"/>
    </row>
    <row r="216" spans="1:9" s="7" customFormat="1" ht="24">
      <c r="A216" s="34" t="s">
        <v>501</v>
      </c>
      <c r="B216" s="105" t="s">
        <v>89</v>
      </c>
      <c r="C216" s="106" t="s">
        <v>88</v>
      </c>
      <c r="D216" s="11" t="s">
        <v>92</v>
      </c>
      <c r="E216" s="279">
        <v>1</v>
      </c>
      <c r="F216" s="120"/>
      <c r="G216" s="54"/>
      <c r="H216" s="206"/>
      <c r="I216" s="389"/>
    </row>
    <row r="217" spans="1:9" s="7" customFormat="1" ht="45">
      <c r="A217" s="34" t="s">
        <v>502</v>
      </c>
      <c r="B217" s="68" t="s">
        <v>120</v>
      </c>
      <c r="C217" s="106" t="s">
        <v>88</v>
      </c>
      <c r="D217" s="11" t="s">
        <v>92</v>
      </c>
      <c r="E217" s="279">
        <v>1</v>
      </c>
      <c r="F217" s="120"/>
      <c r="G217" s="54"/>
      <c r="H217" s="206"/>
      <c r="I217" s="389"/>
    </row>
    <row r="218" spans="1:9" s="5" customFormat="1" ht="15">
      <c r="A218" s="79" t="s">
        <v>503</v>
      </c>
      <c r="B218" s="122" t="s">
        <v>204</v>
      </c>
      <c r="C218" s="124"/>
      <c r="D218" s="123"/>
      <c r="E218" s="290"/>
      <c r="F218" s="80"/>
      <c r="G218" s="80"/>
      <c r="H218" s="208"/>
      <c r="I218" s="291"/>
    </row>
    <row r="219" spans="1:9" s="6" customFormat="1" ht="24">
      <c r="A219" s="34" t="s">
        <v>504</v>
      </c>
      <c r="B219" s="105" t="s">
        <v>99</v>
      </c>
      <c r="C219" s="106" t="s">
        <v>91</v>
      </c>
      <c r="D219" s="66" t="s">
        <v>5</v>
      </c>
      <c r="E219" s="48">
        <f>(2.4*0.7*2)+(1.4*0.7)</f>
        <v>4.34</v>
      </c>
      <c r="F219" s="109"/>
      <c r="G219" s="54"/>
      <c r="H219" s="206"/>
      <c r="I219" s="389"/>
    </row>
    <row r="220" spans="1:9" s="7" customFormat="1" ht="15">
      <c r="A220" s="79" t="s">
        <v>505</v>
      </c>
      <c r="B220" s="122" t="s">
        <v>201</v>
      </c>
      <c r="C220" s="124"/>
      <c r="D220" s="123"/>
      <c r="E220" s="290"/>
      <c r="F220" s="80"/>
      <c r="G220" s="80"/>
      <c r="H220" s="208"/>
      <c r="I220" s="291"/>
    </row>
    <row r="221" spans="1:9" s="7" customFormat="1" ht="24">
      <c r="A221" s="34" t="s">
        <v>506</v>
      </c>
      <c r="B221" s="105" t="s">
        <v>202</v>
      </c>
      <c r="C221" s="106" t="s">
        <v>88</v>
      </c>
      <c r="D221" s="66"/>
      <c r="E221" s="48">
        <v>0</v>
      </c>
      <c r="F221" s="109"/>
      <c r="G221" s="54"/>
      <c r="H221" s="206"/>
      <c r="I221" s="389"/>
    </row>
    <row r="222" spans="1:9" s="7" customFormat="1" ht="24">
      <c r="A222" s="34" t="s">
        <v>507</v>
      </c>
      <c r="B222" s="105" t="s">
        <v>203</v>
      </c>
      <c r="C222" s="106" t="s">
        <v>88</v>
      </c>
      <c r="D222" s="66"/>
      <c r="E222" s="48">
        <v>0</v>
      </c>
      <c r="F222" s="109"/>
      <c r="G222" s="54"/>
      <c r="H222" s="206"/>
      <c r="I222" s="389"/>
    </row>
    <row r="223" spans="1:9" s="7" customFormat="1" ht="15">
      <c r="A223" s="79" t="s">
        <v>508</v>
      </c>
      <c r="B223" s="122" t="s">
        <v>200</v>
      </c>
      <c r="C223" s="124"/>
      <c r="D223" s="123"/>
      <c r="E223" s="290"/>
      <c r="F223" s="80"/>
      <c r="G223" s="80"/>
      <c r="H223" s="208"/>
      <c r="I223" s="291"/>
    </row>
    <row r="224" spans="1:9" s="7" customFormat="1" ht="24">
      <c r="A224" s="34" t="s">
        <v>509</v>
      </c>
      <c r="B224" s="105" t="s">
        <v>126</v>
      </c>
      <c r="C224" s="106" t="s">
        <v>88</v>
      </c>
      <c r="D224" s="66" t="s">
        <v>92</v>
      </c>
      <c r="E224" s="48">
        <v>1</v>
      </c>
      <c r="F224" s="109"/>
      <c r="G224" s="54"/>
      <c r="H224" s="206"/>
      <c r="I224" s="389"/>
    </row>
    <row r="225" spans="1:9" s="7" customFormat="1" ht="15">
      <c r="A225" s="79" t="s">
        <v>510</v>
      </c>
      <c r="B225" s="122" t="s">
        <v>85</v>
      </c>
      <c r="C225" s="124"/>
      <c r="D225" s="123"/>
      <c r="E225" s="290"/>
      <c r="F225" s="80"/>
      <c r="G225" s="80"/>
      <c r="H225" s="208"/>
      <c r="I225" s="291"/>
    </row>
    <row r="226" spans="1:9" s="6" customFormat="1" ht="24">
      <c r="A226" s="34" t="s">
        <v>511</v>
      </c>
      <c r="B226" s="105" t="s">
        <v>199</v>
      </c>
      <c r="C226" s="106" t="s">
        <v>88</v>
      </c>
      <c r="D226" s="66"/>
      <c r="E226" s="48">
        <v>0</v>
      </c>
      <c r="F226" s="109"/>
      <c r="G226" s="54"/>
      <c r="H226" s="206"/>
      <c r="I226" s="389"/>
    </row>
    <row r="227" spans="1:9" s="5" customFormat="1" ht="15">
      <c r="A227" s="79" t="s">
        <v>512</v>
      </c>
      <c r="B227" s="168" t="s">
        <v>195</v>
      </c>
      <c r="C227" s="169"/>
      <c r="D227" s="170"/>
      <c r="E227" s="426"/>
      <c r="F227" s="80"/>
      <c r="G227" s="80"/>
      <c r="H227" s="208"/>
      <c r="I227" s="291"/>
    </row>
    <row r="228" spans="1:9" s="5" customFormat="1" ht="24">
      <c r="A228" s="223" t="s">
        <v>513</v>
      </c>
      <c r="B228" s="224" t="s">
        <v>153</v>
      </c>
      <c r="C228" s="216" t="s">
        <v>91</v>
      </c>
      <c r="D228" s="218" t="s">
        <v>6</v>
      </c>
      <c r="E228" s="48">
        <v>0</v>
      </c>
      <c r="F228" s="109"/>
      <c r="G228" s="54"/>
      <c r="H228" s="210"/>
      <c r="I228" s="389"/>
    </row>
    <row r="229" spans="1:9" s="225" customFormat="1" ht="27" customHeight="1">
      <c r="A229" s="223" t="s">
        <v>514</v>
      </c>
      <c r="B229" s="215" t="s">
        <v>154</v>
      </c>
      <c r="C229" s="216" t="s">
        <v>105</v>
      </c>
      <c r="D229" s="218" t="s">
        <v>6</v>
      </c>
      <c r="E229" s="217">
        <v>10</v>
      </c>
      <c r="F229" s="109"/>
      <c r="G229" s="54"/>
      <c r="H229" s="210"/>
      <c r="I229" s="389"/>
    </row>
    <row r="230" spans="1:9" s="5" customFormat="1" ht="27" customHeight="1">
      <c r="A230" s="223" t="s">
        <v>515</v>
      </c>
      <c r="B230" s="224" t="s">
        <v>93</v>
      </c>
      <c r="C230" s="216" t="s">
        <v>91</v>
      </c>
      <c r="D230" s="66" t="s">
        <v>92</v>
      </c>
      <c r="E230" s="48">
        <v>0</v>
      </c>
      <c r="F230" s="109"/>
      <c r="G230" s="54"/>
      <c r="H230" s="210"/>
      <c r="I230" s="389"/>
    </row>
    <row r="231" spans="1:9" s="5" customFormat="1" ht="27" customHeight="1">
      <c r="A231" s="223" t="s">
        <v>516</v>
      </c>
      <c r="B231" s="224" t="s">
        <v>94</v>
      </c>
      <c r="C231" s="216" t="s">
        <v>91</v>
      </c>
      <c r="D231" s="66" t="s">
        <v>92</v>
      </c>
      <c r="E231" s="48">
        <v>0</v>
      </c>
      <c r="F231" s="109"/>
      <c r="G231" s="54"/>
      <c r="H231" s="206"/>
      <c r="I231" s="389"/>
    </row>
    <row r="232" spans="1:9" s="5" customFormat="1" ht="27" customHeight="1">
      <c r="A232" s="223" t="s">
        <v>517</v>
      </c>
      <c r="B232" s="224" t="s">
        <v>196</v>
      </c>
      <c r="C232" s="216" t="s">
        <v>91</v>
      </c>
      <c r="D232" s="218" t="s">
        <v>6</v>
      </c>
      <c r="E232" s="48">
        <v>4</v>
      </c>
      <c r="F232" s="109"/>
      <c r="G232" s="54"/>
      <c r="H232" s="210"/>
      <c r="I232" s="389"/>
    </row>
    <row r="233" spans="1:9" s="5" customFormat="1" ht="27" customHeight="1">
      <c r="A233" s="223" t="s">
        <v>518</v>
      </c>
      <c r="B233" s="224" t="s">
        <v>48</v>
      </c>
      <c r="C233" s="216" t="s">
        <v>91</v>
      </c>
      <c r="D233" s="66" t="s">
        <v>92</v>
      </c>
      <c r="E233" s="48">
        <v>0</v>
      </c>
      <c r="F233" s="109"/>
      <c r="G233" s="54"/>
      <c r="H233" s="210"/>
      <c r="I233" s="389"/>
    </row>
    <row r="234" spans="1:9" s="5" customFormat="1" ht="27" customHeight="1">
      <c r="A234" s="223" t="s">
        <v>519</v>
      </c>
      <c r="B234" s="224" t="s">
        <v>51</v>
      </c>
      <c r="C234" s="216" t="s">
        <v>91</v>
      </c>
      <c r="D234" s="66" t="s">
        <v>92</v>
      </c>
      <c r="E234" s="48">
        <v>0</v>
      </c>
      <c r="F234" s="109"/>
      <c r="G234" s="54"/>
      <c r="H234" s="210"/>
      <c r="I234" s="389"/>
    </row>
    <row r="235" spans="1:9" s="5" customFormat="1" ht="27" customHeight="1">
      <c r="A235" s="223" t="s">
        <v>520</v>
      </c>
      <c r="B235" s="224" t="s">
        <v>155</v>
      </c>
      <c r="C235" s="216" t="s">
        <v>91</v>
      </c>
      <c r="D235" s="66" t="s">
        <v>92</v>
      </c>
      <c r="E235" s="279">
        <v>0</v>
      </c>
      <c r="F235" s="109"/>
      <c r="G235" s="54"/>
      <c r="H235" s="204"/>
      <c r="I235" s="389"/>
    </row>
    <row r="236" spans="1:9" s="5" customFormat="1" ht="27" customHeight="1">
      <c r="A236" s="223" t="s">
        <v>521</v>
      </c>
      <c r="B236" s="224" t="s">
        <v>197</v>
      </c>
      <c r="C236" s="216" t="s">
        <v>91</v>
      </c>
      <c r="D236" s="66" t="s">
        <v>92</v>
      </c>
      <c r="E236" s="48">
        <v>6</v>
      </c>
      <c r="F236" s="109"/>
      <c r="G236" s="54"/>
      <c r="H236" s="204"/>
      <c r="I236" s="389"/>
    </row>
    <row r="237" spans="1:9" s="5" customFormat="1" ht="27" customHeight="1">
      <c r="A237" s="223" t="s">
        <v>522</v>
      </c>
      <c r="B237" s="224" t="s">
        <v>140</v>
      </c>
      <c r="C237" s="216" t="s">
        <v>91</v>
      </c>
      <c r="D237" s="66" t="s">
        <v>92</v>
      </c>
      <c r="E237" s="279">
        <v>0</v>
      </c>
      <c r="F237" s="109"/>
      <c r="G237" s="54"/>
      <c r="H237" s="204"/>
      <c r="I237" s="389"/>
    </row>
    <row r="238" spans="1:9" s="5" customFormat="1" ht="27" customHeight="1">
      <c r="A238" s="223" t="s">
        <v>523</v>
      </c>
      <c r="B238" s="224" t="s">
        <v>198</v>
      </c>
      <c r="C238" s="216" t="s">
        <v>91</v>
      </c>
      <c r="D238" s="66" t="s">
        <v>92</v>
      </c>
      <c r="E238" s="48">
        <v>4</v>
      </c>
      <c r="F238" s="109"/>
      <c r="G238" s="54"/>
      <c r="H238" s="210"/>
      <c r="I238" s="389"/>
    </row>
    <row r="239" spans="1:9" s="5" customFormat="1" ht="27" customHeight="1">
      <c r="A239" s="223" t="s">
        <v>524</v>
      </c>
      <c r="B239" s="224" t="s">
        <v>156</v>
      </c>
      <c r="C239" s="216" t="s">
        <v>91</v>
      </c>
      <c r="D239" s="66" t="s">
        <v>92</v>
      </c>
      <c r="E239" s="48">
        <v>0</v>
      </c>
      <c r="F239" s="109"/>
      <c r="G239" s="54"/>
      <c r="H239" s="210"/>
      <c r="I239" s="389"/>
    </row>
    <row r="240" spans="1:9" s="5" customFormat="1" ht="15">
      <c r="A240" s="79" t="s">
        <v>525</v>
      </c>
      <c r="B240" s="168" t="s">
        <v>52</v>
      </c>
      <c r="C240" s="169"/>
      <c r="D240" s="170"/>
      <c r="E240" s="426"/>
      <c r="F240" s="426"/>
      <c r="G240" s="426"/>
      <c r="H240" s="426"/>
      <c r="I240" s="426"/>
    </row>
    <row r="241" spans="1:9" s="5" customFormat="1" ht="24">
      <c r="A241" s="27" t="s">
        <v>526</v>
      </c>
      <c r="B241" s="110" t="s">
        <v>192</v>
      </c>
      <c r="C241" s="216" t="s">
        <v>91</v>
      </c>
      <c r="D241" s="66" t="s">
        <v>92</v>
      </c>
      <c r="E241" s="101">
        <v>1</v>
      </c>
      <c r="F241" s="109"/>
      <c r="G241" s="54"/>
      <c r="H241" s="206"/>
      <c r="I241" s="389"/>
    </row>
    <row r="242" spans="1:9" s="6" customFormat="1" ht="24">
      <c r="A242" s="27" t="s">
        <v>527</v>
      </c>
      <c r="B242" s="110" t="s">
        <v>193</v>
      </c>
      <c r="C242" s="216" t="s">
        <v>91</v>
      </c>
      <c r="D242" s="216" t="s">
        <v>6</v>
      </c>
      <c r="E242" s="48">
        <v>5</v>
      </c>
      <c r="F242" s="109"/>
      <c r="G242" s="54"/>
      <c r="H242" s="206"/>
      <c r="I242" s="389"/>
    </row>
    <row r="243" spans="1:9" s="5" customFormat="1" ht="24">
      <c r="A243" s="27" t="s">
        <v>528</v>
      </c>
      <c r="B243" s="110" t="s">
        <v>194</v>
      </c>
      <c r="C243" s="216" t="s">
        <v>91</v>
      </c>
      <c r="D243" s="216" t="s">
        <v>6</v>
      </c>
      <c r="E243" s="48">
        <v>4</v>
      </c>
      <c r="F243" s="109"/>
      <c r="G243" s="54"/>
      <c r="H243" s="206"/>
      <c r="I243" s="389"/>
    </row>
    <row r="244" spans="1:9" s="5" customFormat="1" ht="15">
      <c r="A244" s="79" t="s">
        <v>529</v>
      </c>
      <c r="B244" s="168" t="s">
        <v>53</v>
      </c>
      <c r="C244" s="171"/>
      <c r="D244" s="170"/>
      <c r="E244" s="426"/>
      <c r="F244" s="426"/>
      <c r="G244" s="426"/>
      <c r="H244" s="426"/>
      <c r="I244" s="426"/>
    </row>
    <row r="245" spans="1:9" s="5" customFormat="1" ht="24">
      <c r="A245" s="27" t="s">
        <v>530</v>
      </c>
      <c r="B245" s="110" t="s">
        <v>189</v>
      </c>
      <c r="C245" s="216" t="s">
        <v>91</v>
      </c>
      <c r="D245" s="66" t="s">
        <v>92</v>
      </c>
      <c r="E245" s="101">
        <v>3</v>
      </c>
      <c r="F245" s="109"/>
      <c r="G245" s="54"/>
      <c r="H245" s="206"/>
      <c r="I245" s="389"/>
    </row>
    <row r="246" spans="1:9" s="6" customFormat="1" ht="24">
      <c r="A246" s="27" t="s">
        <v>531</v>
      </c>
      <c r="B246" s="110" t="s">
        <v>190</v>
      </c>
      <c r="C246" s="216" t="s">
        <v>91</v>
      </c>
      <c r="D246" s="66" t="s">
        <v>92</v>
      </c>
      <c r="E246" s="48">
        <v>1</v>
      </c>
      <c r="F246" s="109"/>
      <c r="G246" s="54"/>
      <c r="H246" s="206"/>
      <c r="I246" s="389"/>
    </row>
    <row r="247" spans="1:9" s="5" customFormat="1" ht="24">
      <c r="A247" s="27" t="s">
        <v>532</v>
      </c>
      <c r="B247" s="110" t="s">
        <v>191</v>
      </c>
      <c r="C247" s="216" t="s">
        <v>91</v>
      </c>
      <c r="D247" s="216" t="s">
        <v>4</v>
      </c>
      <c r="E247" s="48">
        <v>1</v>
      </c>
      <c r="F247" s="109"/>
      <c r="G247" s="54"/>
      <c r="H247" s="206"/>
      <c r="I247" s="389"/>
    </row>
    <row r="248" spans="1:9" s="5" customFormat="1" ht="15">
      <c r="A248" s="79" t="s">
        <v>533</v>
      </c>
      <c r="B248" s="168" t="s">
        <v>54</v>
      </c>
      <c r="C248" s="171"/>
      <c r="D248" s="170"/>
      <c r="E248" s="426"/>
      <c r="F248" s="426"/>
      <c r="G248" s="426"/>
      <c r="H248" s="426"/>
      <c r="I248" s="426"/>
    </row>
    <row r="249" spans="1:9" s="7" customFormat="1" ht="24">
      <c r="A249" s="40" t="s">
        <v>534</v>
      </c>
      <c r="B249" s="92" t="s">
        <v>127</v>
      </c>
      <c r="C249" s="216" t="s">
        <v>91</v>
      </c>
      <c r="D249" s="66" t="s">
        <v>4</v>
      </c>
      <c r="E249" s="48">
        <v>1</v>
      </c>
      <c r="F249" s="109"/>
      <c r="G249" s="54"/>
      <c r="H249" s="206"/>
      <c r="I249" s="389"/>
    </row>
    <row r="250" spans="1:9" s="7" customFormat="1" ht="24">
      <c r="A250" s="40" t="s">
        <v>535</v>
      </c>
      <c r="B250" s="69" t="s">
        <v>128</v>
      </c>
      <c r="C250" s="216" t="s">
        <v>91</v>
      </c>
      <c r="D250" s="66" t="s">
        <v>92</v>
      </c>
      <c r="E250" s="48">
        <v>2</v>
      </c>
      <c r="F250" s="109"/>
      <c r="G250" s="54"/>
      <c r="H250" s="206"/>
      <c r="I250" s="389"/>
    </row>
    <row r="251" spans="1:9" s="7" customFormat="1" ht="24">
      <c r="A251" s="138" t="s">
        <v>536</v>
      </c>
      <c r="B251" s="100" t="s">
        <v>44</v>
      </c>
      <c r="C251" s="98"/>
      <c r="D251" s="107"/>
      <c r="E251" s="395"/>
      <c r="F251" s="97"/>
      <c r="G251" s="97"/>
      <c r="H251" s="94"/>
      <c r="I251" s="388"/>
    </row>
    <row r="252" spans="1:9" s="7" customFormat="1" ht="24">
      <c r="A252" s="34" t="s">
        <v>537</v>
      </c>
      <c r="B252" s="28" t="s">
        <v>76</v>
      </c>
      <c r="C252" s="11" t="s">
        <v>91</v>
      </c>
      <c r="D252" s="216"/>
      <c r="E252" s="48">
        <v>0</v>
      </c>
      <c r="F252" s="109"/>
      <c r="G252" s="54"/>
      <c r="H252" s="206"/>
      <c r="I252" s="389"/>
    </row>
    <row r="253" spans="1:9" s="7" customFormat="1" ht="24">
      <c r="A253" s="34" t="s">
        <v>538</v>
      </c>
      <c r="B253" s="28" t="s">
        <v>185</v>
      </c>
      <c r="C253" s="11" t="s">
        <v>91</v>
      </c>
      <c r="D253" s="216" t="s">
        <v>6</v>
      </c>
      <c r="E253" s="101">
        <f>6.3+38</f>
        <v>44.3</v>
      </c>
      <c r="F253" s="109"/>
      <c r="G253" s="54"/>
      <c r="H253" s="206"/>
      <c r="I253" s="389"/>
    </row>
    <row r="254" spans="1:9" s="7" customFormat="1" ht="24">
      <c r="A254" s="34" t="s">
        <v>539</v>
      </c>
      <c r="B254" s="28" t="s">
        <v>186</v>
      </c>
      <c r="C254" s="11" t="s">
        <v>91</v>
      </c>
      <c r="D254" s="216" t="s">
        <v>6</v>
      </c>
      <c r="E254" s="48">
        <v>20</v>
      </c>
      <c r="F254" s="109"/>
      <c r="G254" s="54"/>
      <c r="H254" s="206"/>
      <c r="I254" s="389"/>
    </row>
    <row r="255" spans="1:9" s="5" customFormat="1" ht="24">
      <c r="A255" s="34" t="s">
        <v>540</v>
      </c>
      <c r="B255" s="28" t="s">
        <v>129</v>
      </c>
      <c r="C255" s="11" t="s">
        <v>91</v>
      </c>
      <c r="D255" s="216"/>
      <c r="E255" s="48">
        <v>0</v>
      </c>
      <c r="F255" s="109"/>
      <c r="G255" s="54"/>
      <c r="H255" s="206"/>
      <c r="I255" s="389"/>
    </row>
    <row r="256" spans="1:9" s="5" customFormat="1" ht="24">
      <c r="A256" s="96" t="s">
        <v>541</v>
      </c>
      <c r="B256" s="100" t="s">
        <v>59</v>
      </c>
      <c r="C256" s="98"/>
      <c r="D256" s="107"/>
      <c r="E256" s="395"/>
      <c r="F256" s="97"/>
      <c r="G256" s="97"/>
      <c r="H256" s="94"/>
      <c r="I256" s="388"/>
    </row>
    <row r="257" spans="1:9" s="5" customFormat="1" ht="24">
      <c r="A257" s="27" t="s">
        <v>542</v>
      </c>
      <c r="B257" s="108" t="s">
        <v>179</v>
      </c>
      <c r="C257" s="66" t="s">
        <v>91</v>
      </c>
      <c r="D257" s="66" t="s">
        <v>5</v>
      </c>
      <c r="E257" s="48">
        <f>(80*5.4)+(26*2.5)+(16.8*2.5)+(6.7*2*2)+(14.5*3)</f>
        <v>609.29999999999995</v>
      </c>
      <c r="F257" s="109"/>
      <c r="G257" s="54"/>
      <c r="H257" s="206"/>
      <c r="I257" s="389"/>
    </row>
    <row r="258" spans="1:9" s="5" customFormat="1" ht="24">
      <c r="A258" s="27" t="s">
        <v>543</v>
      </c>
      <c r="B258" s="108" t="s">
        <v>180</v>
      </c>
      <c r="C258" s="66" t="s">
        <v>91</v>
      </c>
      <c r="D258" s="66" t="s">
        <v>5</v>
      </c>
      <c r="E258" s="48">
        <f>(48*5.4)+(6*2*3.8)+(1.35*2*3.8)+(1.3+1.3+1.35+1.35)+(4.7*2*3.8)+(3.2*3.8)+(5.28+5.28+2+2+6+6+8.5+3.2+3.2)</f>
        <v>409.70000000000005</v>
      </c>
      <c r="F258" s="109"/>
      <c r="G258" s="54"/>
      <c r="H258" s="206"/>
      <c r="I258" s="389"/>
    </row>
    <row r="259" spans="1:9" s="5" customFormat="1" ht="24">
      <c r="A259" s="27" t="s">
        <v>544</v>
      </c>
      <c r="B259" s="108" t="s">
        <v>181</v>
      </c>
      <c r="C259" s="66" t="s">
        <v>91</v>
      </c>
      <c r="D259" s="66"/>
      <c r="E259" s="48">
        <v>0</v>
      </c>
      <c r="F259" s="109"/>
      <c r="G259" s="54"/>
      <c r="H259" s="206"/>
      <c r="I259" s="389"/>
    </row>
    <row r="260" spans="1:9" s="5" customFormat="1" ht="24">
      <c r="A260" s="27" t="s">
        <v>545</v>
      </c>
      <c r="B260" s="112" t="s">
        <v>182</v>
      </c>
      <c r="C260" s="66" t="s">
        <v>91</v>
      </c>
      <c r="D260" s="66" t="s">
        <v>5</v>
      </c>
      <c r="E260" s="48">
        <f>(0.6*7*16)</f>
        <v>67.2</v>
      </c>
      <c r="F260" s="109"/>
      <c r="G260" s="54"/>
      <c r="H260" s="206"/>
      <c r="I260" s="389"/>
    </row>
    <row r="261" spans="1:9" s="5" customFormat="1" ht="24">
      <c r="A261" s="27" t="s">
        <v>546</v>
      </c>
      <c r="B261" s="108" t="s">
        <v>183</v>
      </c>
      <c r="C261" s="66" t="s">
        <v>91</v>
      </c>
      <c r="D261" s="66" t="s">
        <v>5</v>
      </c>
      <c r="E261" s="48">
        <f>(1.29*2*7)+(0.44*4*7)+(1*2*5)+(0.5*4*5)+(1.29*2*2)</f>
        <v>55.540000000000006</v>
      </c>
      <c r="F261" s="109"/>
      <c r="G261" s="54"/>
      <c r="H261" s="206"/>
      <c r="I261" s="389"/>
    </row>
    <row r="262" spans="1:9" ht="24">
      <c r="A262" s="27" t="s">
        <v>547</v>
      </c>
      <c r="B262" s="112" t="s">
        <v>184</v>
      </c>
      <c r="C262" s="66" t="s">
        <v>91</v>
      </c>
      <c r="D262" s="66" t="s">
        <v>5</v>
      </c>
      <c r="E262" s="48">
        <f>(147*2*0.35)</f>
        <v>102.89999999999999</v>
      </c>
      <c r="F262" s="109"/>
      <c r="G262" s="54"/>
      <c r="H262" s="206"/>
      <c r="I262" s="389"/>
    </row>
    <row r="263" spans="1:9" ht="24">
      <c r="A263" s="96" t="s">
        <v>548</v>
      </c>
      <c r="B263" s="100" t="s">
        <v>188</v>
      </c>
      <c r="C263" s="98"/>
      <c r="D263" s="107"/>
      <c r="E263" s="395"/>
      <c r="F263" s="97"/>
      <c r="G263" s="97"/>
      <c r="H263" s="94"/>
      <c r="I263" s="388"/>
    </row>
    <row r="264" spans="1:9" ht="24">
      <c r="A264" s="38" t="s">
        <v>549</v>
      </c>
      <c r="B264" s="105" t="s">
        <v>14</v>
      </c>
      <c r="C264" s="106" t="s">
        <v>91</v>
      </c>
      <c r="D264" s="66" t="s">
        <v>92</v>
      </c>
      <c r="E264" s="101">
        <v>0</v>
      </c>
      <c r="F264" s="54"/>
      <c r="G264" s="54"/>
      <c r="H264" s="206"/>
      <c r="I264" s="389"/>
    </row>
    <row r="265" spans="1:9" ht="24">
      <c r="A265" s="38" t="s">
        <v>550</v>
      </c>
      <c r="B265" s="110" t="s">
        <v>100</v>
      </c>
      <c r="C265" s="106" t="s">
        <v>91</v>
      </c>
      <c r="D265" s="66" t="s">
        <v>92</v>
      </c>
      <c r="E265" s="101">
        <v>0</v>
      </c>
      <c r="F265" s="54"/>
      <c r="G265" s="37"/>
      <c r="H265" s="202"/>
      <c r="I265" s="399"/>
    </row>
    <row r="266" spans="1:9" ht="24">
      <c r="A266" s="38" t="s">
        <v>551</v>
      </c>
      <c r="B266" s="110" t="s">
        <v>15</v>
      </c>
      <c r="C266" s="216" t="s">
        <v>91</v>
      </c>
      <c r="D266" s="66" t="s">
        <v>92</v>
      </c>
      <c r="E266" s="101">
        <v>0</v>
      </c>
      <c r="F266" s="54"/>
      <c r="G266" s="54"/>
      <c r="H266" s="202"/>
      <c r="I266" s="399"/>
    </row>
    <row r="267" spans="1:9" ht="24">
      <c r="A267" s="38" t="s">
        <v>552</v>
      </c>
      <c r="B267" s="110" t="s">
        <v>16</v>
      </c>
      <c r="C267" s="216" t="s">
        <v>91</v>
      </c>
      <c r="D267" s="66" t="s">
        <v>92</v>
      </c>
      <c r="E267" s="101">
        <v>0</v>
      </c>
      <c r="F267" s="54"/>
      <c r="G267" s="54"/>
      <c r="H267" s="202"/>
      <c r="I267" s="399"/>
    </row>
    <row r="268" spans="1:9" ht="24">
      <c r="A268" s="38" t="s">
        <v>553</v>
      </c>
      <c r="B268" s="110" t="s">
        <v>17</v>
      </c>
      <c r="C268" s="216" t="s">
        <v>91</v>
      </c>
      <c r="D268" s="66" t="s">
        <v>92</v>
      </c>
      <c r="E268" s="101">
        <v>0</v>
      </c>
      <c r="F268" s="54"/>
      <c r="G268" s="54"/>
      <c r="H268" s="206"/>
      <c r="I268" s="389"/>
    </row>
    <row r="269" spans="1:9" ht="24">
      <c r="A269" s="38" t="s">
        <v>554</v>
      </c>
      <c r="B269" s="110" t="s">
        <v>18</v>
      </c>
      <c r="C269" s="216" t="s">
        <v>91</v>
      </c>
      <c r="D269" s="66" t="s">
        <v>92</v>
      </c>
      <c r="E269" s="101">
        <v>0</v>
      </c>
      <c r="F269" s="54"/>
      <c r="G269" s="54"/>
      <c r="H269" s="206"/>
      <c r="I269" s="389"/>
    </row>
    <row r="270" spans="1:9" ht="24">
      <c r="A270" s="38" t="s">
        <v>555</v>
      </c>
      <c r="B270" s="110" t="s">
        <v>101</v>
      </c>
      <c r="C270" s="216" t="s">
        <v>91</v>
      </c>
      <c r="D270" s="66" t="s">
        <v>92</v>
      </c>
      <c r="E270" s="101">
        <v>0</v>
      </c>
      <c r="F270" s="54"/>
      <c r="G270" s="37"/>
      <c r="H270" s="202"/>
      <c r="I270" s="399"/>
    </row>
    <row r="271" spans="1:9" ht="24">
      <c r="A271" s="38" t="s">
        <v>556</v>
      </c>
      <c r="B271" s="110" t="s">
        <v>19</v>
      </c>
      <c r="C271" s="216" t="s">
        <v>91</v>
      </c>
      <c r="D271" s="66" t="s">
        <v>92</v>
      </c>
      <c r="E271" s="101">
        <v>0</v>
      </c>
      <c r="F271" s="54"/>
      <c r="G271" s="54"/>
      <c r="H271" s="206"/>
      <c r="I271" s="389"/>
    </row>
    <row r="272" spans="1:9" ht="24">
      <c r="A272" s="38" t="s">
        <v>557</v>
      </c>
      <c r="B272" s="110" t="s">
        <v>20</v>
      </c>
      <c r="C272" s="216" t="s">
        <v>91</v>
      </c>
      <c r="D272" s="66" t="s">
        <v>92</v>
      </c>
      <c r="E272" s="101">
        <v>0</v>
      </c>
      <c r="F272" s="54"/>
      <c r="G272" s="54"/>
      <c r="H272" s="202"/>
      <c r="I272" s="399"/>
    </row>
    <row r="273" spans="1:9" ht="24">
      <c r="A273" s="38" t="s">
        <v>558</v>
      </c>
      <c r="B273" s="110" t="s">
        <v>60</v>
      </c>
      <c r="C273" s="216" t="s">
        <v>91</v>
      </c>
      <c r="D273" s="66" t="s">
        <v>92</v>
      </c>
      <c r="E273" s="101">
        <v>0</v>
      </c>
      <c r="F273" s="54"/>
      <c r="G273" s="54"/>
      <c r="H273" s="202"/>
      <c r="I273" s="399"/>
    </row>
    <row r="274" spans="1:9" ht="24">
      <c r="A274" s="38" t="s">
        <v>559</v>
      </c>
      <c r="B274" s="110" t="s">
        <v>21</v>
      </c>
      <c r="C274" s="216" t="s">
        <v>91</v>
      </c>
      <c r="D274" s="66" t="s">
        <v>92</v>
      </c>
      <c r="E274" s="101">
        <v>0</v>
      </c>
      <c r="F274" s="54"/>
      <c r="G274" s="37"/>
      <c r="H274" s="202"/>
      <c r="I274" s="399"/>
    </row>
    <row r="275" spans="1:9" ht="24">
      <c r="A275" s="38" t="s">
        <v>560</v>
      </c>
      <c r="B275" s="105" t="s">
        <v>116</v>
      </c>
      <c r="C275" s="216" t="s">
        <v>91</v>
      </c>
      <c r="D275" s="66" t="s">
        <v>92</v>
      </c>
      <c r="E275" s="101">
        <v>0</v>
      </c>
      <c r="F275" s="54"/>
      <c r="G275" s="54"/>
      <c r="H275" s="202"/>
      <c r="I275" s="399"/>
    </row>
    <row r="276" spans="1:9" ht="24">
      <c r="A276" s="38" t="s">
        <v>561</v>
      </c>
      <c r="B276" s="105" t="s">
        <v>45</v>
      </c>
      <c r="C276" s="216" t="s">
        <v>91</v>
      </c>
      <c r="D276" s="66" t="s">
        <v>92</v>
      </c>
      <c r="E276" s="101">
        <v>0</v>
      </c>
      <c r="F276" s="54"/>
      <c r="G276" s="54"/>
      <c r="H276" s="206"/>
      <c r="I276" s="389"/>
    </row>
    <row r="277" spans="1:9" ht="24">
      <c r="A277" s="38" t="s">
        <v>562</v>
      </c>
      <c r="B277" s="105" t="s">
        <v>23</v>
      </c>
      <c r="C277" s="216" t="s">
        <v>91</v>
      </c>
      <c r="D277" s="66" t="s">
        <v>92</v>
      </c>
      <c r="E277" s="101">
        <v>0</v>
      </c>
      <c r="F277" s="54"/>
      <c r="G277" s="54"/>
      <c r="H277" s="206"/>
      <c r="I277" s="389"/>
    </row>
    <row r="278" spans="1:9" ht="24">
      <c r="A278" s="38" t="s">
        <v>563</v>
      </c>
      <c r="B278" s="105" t="s">
        <v>22</v>
      </c>
      <c r="C278" s="216" t="s">
        <v>91</v>
      </c>
      <c r="D278" s="66" t="s">
        <v>92</v>
      </c>
      <c r="E278" s="101">
        <v>0</v>
      </c>
      <c r="F278" s="54"/>
      <c r="G278" s="54"/>
      <c r="H278" s="206"/>
      <c r="I278" s="389"/>
    </row>
    <row r="279" spans="1:9" ht="24">
      <c r="A279" s="38" t="s">
        <v>564</v>
      </c>
      <c r="B279" s="105" t="s">
        <v>117</v>
      </c>
      <c r="C279" s="216" t="s">
        <v>91</v>
      </c>
      <c r="D279" s="66" t="s">
        <v>92</v>
      </c>
      <c r="E279" s="101">
        <v>0</v>
      </c>
      <c r="F279" s="54"/>
      <c r="G279" s="54"/>
      <c r="H279" s="206"/>
      <c r="I279" s="389"/>
    </row>
    <row r="280" spans="1:9" s="5" customFormat="1" ht="24">
      <c r="A280" s="96" t="s">
        <v>565</v>
      </c>
      <c r="B280" s="100" t="s">
        <v>80</v>
      </c>
      <c r="C280" s="98"/>
      <c r="D280" s="107"/>
      <c r="E280" s="395"/>
      <c r="F280" s="97"/>
      <c r="G280" s="97"/>
      <c r="H280" s="156"/>
      <c r="I280" s="98"/>
    </row>
    <row r="281" spans="1:9" s="5" customFormat="1" ht="15">
      <c r="A281" s="163" t="s">
        <v>566</v>
      </c>
      <c r="B281" s="164" t="s">
        <v>81</v>
      </c>
      <c r="C281" s="173"/>
      <c r="D281" s="174"/>
      <c r="E281" s="296"/>
      <c r="F281" s="175"/>
      <c r="G281" s="175"/>
      <c r="H281" s="211"/>
      <c r="I281" s="297"/>
    </row>
    <row r="282" spans="1:9" s="5" customFormat="1" ht="24">
      <c r="A282" s="43" t="s">
        <v>567</v>
      </c>
      <c r="B282" s="112" t="s">
        <v>178</v>
      </c>
      <c r="C282" s="216" t="s">
        <v>91</v>
      </c>
      <c r="D282" s="216" t="s">
        <v>6</v>
      </c>
      <c r="E282" s="48">
        <f>160*2</f>
        <v>320</v>
      </c>
      <c r="F282" s="125"/>
      <c r="G282" s="54"/>
      <c r="H282" s="206"/>
      <c r="I282" s="389"/>
    </row>
    <row r="283" spans="1:9" s="5" customFormat="1" ht="24">
      <c r="A283" s="43" t="s">
        <v>568</v>
      </c>
      <c r="B283" s="112" t="s">
        <v>95</v>
      </c>
      <c r="C283" s="216" t="s">
        <v>91</v>
      </c>
      <c r="D283" s="216" t="s">
        <v>7</v>
      </c>
      <c r="E283" s="48">
        <f>(17.26+17.26)*0.2*0.5</f>
        <v>3.4520000000000004</v>
      </c>
      <c r="F283" s="109"/>
      <c r="G283" s="54"/>
      <c r="H283" s="206"/>
      <c r="I283" s="389"/>
    </row>
    <row r="284" spans="1:9" s="5" customFormat="1" ht="24">
      <c r="A284" s="43" t="s">
        <v>569</v>
      </c>
      <c r="B284" s="110" t="s">
        <v>82</v>
      </c>
      <c r="C284" s="216" t="s">
        <v>91</v>
      </c>
      <c r="D284" s="216" t="s">
        <v>7</v>
      </c>
      <c r="E284" s="48">
        <f>(97.75+38.1+109.8+235+235)*0.45</f>
        <v>322.04250000000002</v>
      </c>
      <c r="F284" s="109"/>
      <c r="G284" s="54"/>
      <c r="H284" s="206"/>
      <c r="I284" s="389"/>
    </row>
    <row r="285" spans="1:9" s="5" customFormat="1" ht="24">
      <c r="A285" s="43" t="s">
        <v>570</v>
      </c>
      <c r="B285" s="110" t="s">
        <v>177</v>
      </c>
      <c r="C285" s="216" t="s">
        <v>91</v>
      </c>
      <c r="D285" s="216" t="s">
        <v>5</v>
      </c>
      <c r="E285" s="48">
        <f>(97.75+38.1+109.8+235+235)</f>
        <v>715.65</v>
      </c>
      <c r="F285" s="109"/>
      <c r="G285" s="54"/>
      <c r="H285" s="206"/>
      <c r="I285" s="389"/>
    </row>
    <row r="286" spans="1:9" s="56" customFormat="1" ht="24">
      <c r="A286" s="43" t="s">
        <v>571</v>
      </c>
      <c r="B286" s="110" t="s">
        <v>176</v>
      </c>
      <c r="C286" s="216" t="s">
        <v>91</v>
      </c>
      <c r="D286" s="66"/>
      <c r="E286" s="48">
        <v>0</v>
      </c>
      <c r="F286" s="109"/>
      <c r="G286" s="54"/>
      <c r="H286" s="206"/>
      <c r="I286" s="389"/>
    </row>
    <row r="287" spans="1:9" s="5" customFormat="1" ht="24">
      <c r="A287" s="43" t="s">
        <v>572</v>
      </c>
      <c r="B287" s="110" t="s">
        <v>175</v>
      </c>
      <c r="C287" s="216" t="s">
        <v>91</v>
      </c>
      <c r="D287" s="66" t="s">
        <v>92</v>
      </c>
      <c r="E287" s="101">
        <v>14</v>
      </c>
      <c r="F287" s="109"/>
      <c r="G287" s="54"/>
      <c r="H287" s="206"/>
      <c r="I287" s="389"/>
    </row>
    <row r="288" spans="1:9" s="5" customFormat="1" ht="24">
      <c r="A288" s="43" t="s">
        <v>573</v>
      </c>
      <c r="B288" s="110" t="s">
        <v>174</v>
      </c>
      <c r="C288" s="216" t="s">
        <v>91</v>
      </c>
      <c r="D288" s="216" t="s">
        <v>5</v>
      </c>
      <c r="E288" s="101">
        <v>366</v>
      </c>
      <c r="F288" s="109"/>
      <c r="G288" s="54"/>
      <c r="H288" s="206"/>
      <c r="I288" s="389"/>
    </row>
    <row r="289" spans="1:9" s="5" customFormat="1" ht="15">
      <c r="A289" s="163" t="s">
        <v>574</v>
      </c>
      <c r="B289" s="164" t="s">
        <v>83</v>
      </c>
      <c r="C289" s="173"/>
      <c r="D289" s="174"/>
      <c r="E289" s="296"/>
      <c r="F289" s="175"/>
      <c r="G289" s="175"/>
      <c r="H289" s="211"/>
      <c r="I289" s="297"/>
    </row>
    <row r="290" spans="1:9" ht="24">
      <c r="A290" s="43" t="s">
        <v>575</v>
      </c>
      <c r="B290" s="110" t="s">
        <v>173</v>
      </c>
      <c r="C290" s="216" t="s">
        <v>91</v>
      </c>
      <c r="D290" s="66" t="s">
        <v>92</v>
      </c>
      <c r="E290" s="48">
        <v>10</v>
      </c>
      <c r="F290" s="125"/>
      <c r="G290" s="37"/>
      <c r="H290" s="204"/>
      <c r="I290" s="389"/>
    </row>
    <row r="291" spans="1:9" ht="24.75" thickBot="1">
      <c r="A291" s="43" t="s">
        <v>576</v>
      </c>
      <c r="B291" s="133" t="s">
        <v>67</v>
      </c>
      <c r="C291" s="216" t="s">
        <v>91</v>
      </c>
      <c r="D291" s="66" t="s">
        <v>92</v>
      </c>
      <c r="E291" s="48">
        <v>34</v>
      </c>
      <c r="F291" s="125"/>
      <c r="G291" s="37"/>
      <c r="H291" s="204"/>
      <c r="I291" s="389"/>
    </row>
    <row r="292" spans="1:9" ht="30" customHeight="1" thickBot="1"/>
    <row r="293" spans="1:9" ht="30" customHeight="1" thickBot="1">
      <c r="A293" s="182"/>
      <c r="B293" s="183" t="s">
        <v>141</v>
      </c>
      <c r="C293" s="183"/>
      <c r="D293" s="184"/>
      <c r="E293" s="189"/>
      <c r="F293" s="51"/>
      <c r="G293" s="51"/>
      <c r="H293" s="51"/>
      <c r="I293" s="52"/>
    </row>
    <row r="294" spans="1:9" s="8" customFormat="1" ht="30" customHeight="1" thickBot="1">
      <c r="A294" s="39"/>
      <c r="B294" s="186"/>
      <c r="C294" s="186"/>
      <c r="D294" s="2"/>
      <c r="E294" s="311"/>
      <c r="F294" s="1"/>
      <c r="G294" s="1"/>
      <c r="H294" s="2"/>
      <c r="I294" s="2"/>
    </row>
    <row r="295" spans="1:9" ht="30" customHeight="1" thickBot="1">
      <c r="A295" s="200"/>
      <c r="B295" s="183" t="s">
        <v>65</v>
      </c>
      <c r="C295" s="183"/>
      <c r="D295" s="184"/>
      <c r="E295" s="189"/>
      <c r="F295" s="51"/>
      <c r="G295" s="51"/>
      <c r="H295" s="51"/>
      <c r="I295" s="201"/>
    </row>
    <row r="296" spans="1:9" ht="30" customHeight="1">
      <c r="A296" s="190" t="s">
        <v>24</v>
      </c>
      <c r="B296" s="191" t="s">
        <v>25</v>
      </c>
      <c r="C296" s="191"/>
      <c r="D296" s="192"/>
      <c r="E296" s="193"/>
      <c r="F296" s="177"/>
      <c r="G296" s="178"/>
      <c r="H296" s="32"/>
      <c r="I296" s="179"/>
    </row>
    <row r="297" spans="1:9" ht="30" customHeight="1">
      <c r="A297" s="22" t="s">
        <v>26</v>
      </c>
      <c r="B297" s="194" t="s">
        <v>27</v>
      </c>
      <c r="C297" s="194"/>
      <c r="D297" s="55"/>
      <c r="E297" s="195"/>
      <c r="F297" s="177"/>
      <c r="G297" s="180"/>
      <c r="H297" s="42"/>
      <c r="I297" s="23"/>
    </row>
    <row r="298" spans="1:9" ht="30" customHeight="1">
      <c r="A298" s="196" t="s">
        <v>28</v>
      </c>
      <c r="B298" s="197" t="s">
        <v>29</v>
      </c>
      <c r="C298" s="197"/>
      <c r="D298" s="197"/>
      <c r="E298" s="316"/>
      <c r="F298" s="181"/>
      <c r="G298" s="20"/>
      <c r="H298" s="20"/>
      <c r="I298" s="24"/>
    </row>
    <row r="299" spans="1:9" ht="30" customHeight="1">
      <c r="A299" s="190" t="s">
        <v>30</v>
      </c>
      <c r="B299" s="191" t="s">
        <v>31</v>
      </c>
      <c r="C299" s="191"/>
      <c r="D299" s="192"/>
      <c r="E299" s="193"/>
      <c r="F299" s="177"/>
      <c r="G299" s="178"/>
      <c r="H299" s="32"/>
      <c r="I299" s="179"/>
    </row>
    <row r="300" spans="1:9" ht="30" customHeight="1">
      <c r="A300" s="22" t="s">
        <v>32</v>
      </c>
      <c r="B300" s="194" t="s">
        <v>33</v>
      </c>
      <c r="C300" s="194"/>
      <c r="D300" s="55"/>
      <c r="E300" s="195"/>
      <c r="F300" s="177"/>
      <c r="G300" s="180"/>
      <c r="H300" s="42"/>
      <c r="I300" s="23"/>
    </row>
    <row r="301" spans="1:9" ht="30" customHeight="1">
      <c r="A301" s="196" t="s">
        <v>34</v>
      </c>
      <c r="B301" s="197" t="s">
        <v>35</v>
      </c>
      <c r="C301" s="197"/>
      <c r="D301" s="197"/>
      <c r="E301" s="316"/>
      <c r="F301" s="181"/>
      <c r="G301" s="20"/>
      <c r="H301" s="20"/>
      <c r="I301" s="24"/>
    </row>
    <row r="302" spans="1:9" ht="30" customHeight="1">
      <c r="A302" s="190" t="s">
        <v>36</v>
      </c>
      <c r="B302" s="191" t="s">
        <v>37</v>
      </c>
      <c r="C302" s="191"/>
      <c r="D302" s="192"/>
      <c r="E302" s="193"/>
      <c r="F302" s="177"/>
      <c r="G302" s="178"/>
      <c r="H302" s="32"/>
      <c r="I302" s="179"/>
    </row>
    <row r="303" spans="1:9" ht="30" customHeight="1">
      <c r="A303" s="196" t="s">
        <v>38</v>
      </c>
      <c r="B303" s="197" t="s">
        <v>39</v>
      </c>
      <c r="C303" s="197"/>
      <c r="D303" s="197"/>
      <c r="E303" s="316"/>
      <c r="F303" s="181"/>
      <c r="G303" s="20"/>
      <c r="H303" s="20"/>
      <c r="I303" s="24"/>
    </row>
    <row r="304" spans="1:9" s="57" customFormat="1" ht="22.5" customHeight="1" thickBot="1">
      <c r="A304" s="190" t="s">
        <v>40</v>
      </c>
      <c r="B304" s="191" t="s">
        <v>41</v>
      </c>
      <c r="C304" s="191"/>
      <c r="D304" s="192"/>
      <c r="E304" s="193"/>
      <c r="F304" s="177"/>
      <c r="G304" s="178"/>
      <c r="H304" s="32"/>
      <c r="I304" s="179"/>
    </row>
    <row r="305" spans="1:9" s="57" customFormat="1" ht="22.5" customHeight="1" thickBot="1">
      <c r="A305" s="25" t="s">
        <v>42</v>
      </c>
      <c r="B305" s="188" t="s">
        <v>66</v>
      </c>
      <c r="C305" s="188"/>
      <c r="D305" s="18"/>
      <c r="E305" s="189"/>
      <c r="F305" s="19"/>
      <c r="G305" s="19"/>
      <c r="H305" s="19"/>
      <c r="I305" s="21"/>
    </row>
    <row r="306" spans="1:9" s="57" customFormat="1" ht="18.75" customHeight="1">
      <c r="A306" s="322"/>
      <c r="B306" s="322"/>
      <c r="C306" s="322"/>
    </row>
    <row r="307" spans="1:9" s="57" customFormat="1" ht="22.5" customHeight="1">
      <c r="A307" s="322"/>
      <c r="B307" s="322"/>
      <c r="C307" s="322"/>
    </row>
    <row r="308" spans="1:9" s="57" customFormat="1" ht="22.5" customHeight="1">
      <c r="A308" s="324"/>
      <c r="B308" s="324"/>
      <c r="C308" s="324"/>
    </row>
    <row r="309" spans="1:9" s="57" customFormat="1" ht="22.5" customHeight="1">
      <c r="A309" s="322"/>
      <c r="B309" s="322"/>
      <c r="C309" s="322"/>
    </row>
    <row r="310" spans="1:9" s="57" customFormat="1" ht="22.5" customHeight="1">
      <c r="A310" s="322"/>
      <c r="B310" s="322"/>
      <c r="C310" s="322"/>
    </row>
    <row r="311" spans="1:9" s="57" customFormat="1" ht="22.5" customHeight="1">
      <c r="A311" s="325"/>
      <c r="B311" s="325"/>
      <c r="C311" s="325"/>
    </row>
    <row r="312" spans="1:9" s="57" customFormat="1" ht="22.5" customHeight="1">
      <c r="A312" s="322"/>
      <c r="B312" s="322"/>
      <c r="C312" s="322"/>
    </row>
    <row r="313" spans="1:9" s="57" customFormat="1" ht="22.5" customHeight="1">
      <c r="A313" s="322"/>
      <c r="B313" s="322"/>
      <c r="C313" s="322"/>
    </row>
    <row r="314" spans="1:9" s="57" customFormat="1" ht="22.5" customHeight="1">
      <c r="A314" s="322"/>
      <c r="B314" s="322"/>
      <c r="C314" s="322"/>
    </row>
    <row r="315" spans="1:9" ht="30" customHeight="1">
      <c r="A315" s="322"/>
      <c r="B315" s="322"/>
      <c r="C315" s="322"/>
    </row>
    <row r="316" spans="1:9" ht="111.75" customHeight="1">
      <c r="A316" s="322"/>
      <c r="B316" s="322"/>
      <c r="C316" s="322"/>
    </row>
    <row r="318" spans="1:9" ht="30" customHeight="1">
      <c r="A318" s="379"/>
      <c r="B318" s="327"/>
      <c r="C318" s="328"/>
    </row>
    <row r="319" spans="1:9" ht="30" customHeight="1">
      <c r="B319" s="2"/>
    </row>
  </sheetData>
  <autoFilter ref="A13:C291"/>
  <mergeCells count="3">
    <mergeCell ref="A2:I2"/>
    <mergeCell ref="A8:I8"/>
    <mergeCell ref="A9:I11"/>
  </mergeCells>
  <conditionalFormatting sqref="B169:B171">
    <cfRule type="duplicateValues" dxfId="1" priority="2"/>
  </conditionalFormatting>
  <conditionalFormatting sqref="A169:A171">
    <cfRule type="duplicateValues" dxfId="0" priority="1"/>
  </conditionalFormatting>
  <pageMargins left="0.7" right="0.7" top="0.75" bottom="0.75" header="0.3" footer="0.3"/>
  <pageSetup scale="25" orientation="portrait" verticalDpi="300" r:id="rId1"/>
  <ignoredErrors>
    <ignoredError sqref="A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PC - Apeaderos Cañuelas</vt:lpstr>
      <vt:lpstr>A. Petión</vt:lpstr>
      <vt:lpstr>Kloosterman</vt:lpstr>
      <vt:lpstr>Levene</vt:lpstr>
      <vt:lpstr>Máximo Paz</vt:lpstr>
      <vt:lpstr>Vicente Casares</vt:lpstr>
      <vt:lpstr>'A. Petión'!Área_de_impresión</vt:lpstr>
      <vt:lpstr>Kloosterman!Área_de_impresión</vt:lpstr>
      <vt:lpstr>Levene!Área_de_impresión</vt:lpstr>
      <vt:lpstr>'Máximo Paz'!Área_de_impresión</vt:lpstr>
      <vt:lpstr>'PC - Apeaderos Cañuelas'!Área_de_impresión</vt:lpstr>
      <vt:lpstr>'Vicente Casares'!Área_de_impresión</vt:lpstr>
      <vt:lpstr>PC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Angiolini</dc:creator>
  <cp:lastModifiedBy>Anahi Gomez</cp:lastModifiedBy>
  <cp:revision/>
  <cp:lastPrinted>2022-02-08T12:34:09Z</cp:lastPrinted>
  <dcterms:created xsi:type="dcterms:W3CDTF">2017-01-17T18:40:25Z</dcterms:created>
  <dcterms:modified xsi:type="dcterms:W3CDTF">2022-03-25T13:34:03Z</dcterms:modified>
</cp:coreProperties>
</file>