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05.2022- VIAS - R1B- FCR\PC + DWG\"/>
    </mc:Choice>
  </mc:AlternateContent>
  <bookViews>
    <workbookView xWindow="0" yWindow="0" windowWidth="19200" windowHeight="6465" tabRatio="708"/>
  </bookViews>
  <sheets>
    <sheet name="PC Renglón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'PC Renglón 1'!$D$19</definedName>
    <definedName name="_Toc76557776" localSheetId="0">'PC Renglón 1'!$D$12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'PC Renglón 1'!$B$2:$M$86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I64" i="1"/>
  <c r="H66" i="1"/>
  <c r="H64" i="1"/>
  <c r="H65" i="1"/>
  <c r="H54" i="1"/>
  <c r="C13" i="1" l="1"/>
  <c r="K68" i="1" l="1"/>
  <c r="L68" i="1" s="1"/>
  <c r="C71" i="1"/>
  <c r="C70" i="1"/>
  <c r="C69" i="1"/>
  <c r="C68" i="1"/>
  <c r="H29" i="1"/>
  <c r="H28" i="1"/>
  <c r="I27" i="1" l="1"/>
  <c r="C11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  <c r="H14" i="1" l="1"/>
  <c r="K71" i="1" l="1"/>
  <c r="H63" i="1"/>
  <c r="H62" i="1"/>
  <c r="H61" i="1"/>
  <c r="H59" i="1"/>
  <c r="H58" i="1"/>
  <c r="H51" i="1"/>
  <c r="H50" i="1"/>
  <c r="H49" i="1"/>
  <c r="H48" i="1"/>
  <c r="H47" i="1"/>
  <c r="H46" i="1"/>
  <c r="H45" i="1"/>
  <c r="H44" i="1"/>
  <c r="H43" i="1"/>
  <c r="H41" i="1"/>
  <c r="H39" i="1"/>
  <c r="H38" i="1"/>
  <c r="H36" i="1"/>
  <c r="H35" i="1"/>
  <c r="H34" i="1"/>
  <c r="H32" i="1"/>
  <c r="H31" i="1"/>
  <c r="H30" i="1"/>
  <c r="H26" i="1"/>
  <c r="H25" i="1"/>
  <c r="H24" i="1"/>
  <c r="H23" i="1"/>
  <c r="H21" i="1"/>
  <c r="H20" i="1"/>
  <c r="H19" i="1"/>
  <c r="H17" i="1"/>
  <c r="H16" i="1"/>
  <c r="H15" i="1"/>
  <c r="H13" i="1"/>
  <c r="H11" i="1"/>
  <c r="I21" i="1" l="1"/>
  <c r="I22" i="1"/>
  <c r="I36" i="1"/>
  <c r="I30" i="1"/>
  <c r="I12" i="1"/>
  <c r="I33" i="1"/>
  <c r="K64" i="1"/>
  <c r="L64" i="1" s="1"/>
  <c r="I37" i="1"/>
  <c r="I32" i="1"/>
  <c r="I60" i="1"/>
  <c r="I15" i="1"/>
  <c r="I18" i="1"/>
  <c r="I31" i="1"/>
  <c r="I16" i="1"/>
  <c r="I17" i="1"/>
  <c r="H67" i="1"/>
  <c r="I11" i="1"/>
  <c r="H55" i="1"/>
  <c r="K66" i="1"/>
  <c r="L66" i="1" s="1"/>
  <c r="K70" i="1"/>
  <c r="L69" i="1" s="1"/>
  <c r="I40" i="1" l="1"/>
  <c r="I73" i="1"/>
  <c r="I65" i="1"/>
  <c r="I67" i="1"/>
  <c r="L76" i="1" l="1"/>
  <c r="I76" i="1"/>
  <c r="L85" i="1" l="1"/>
  <c r="I85" i="1" l="1"/>
</calcChain>
</file>

<file path=xl/sharedStrings.xml><?xml version="1.0" encoding="utf-8"?>
<sst xmlns="http://schemas.openxmlformats.org/spreadsheetml/2006/main" count="196" uniqueCount="94">
  <si>
    <t>Unidad de medida</t>
  </si>
  <si>
    <t>Item</t>
  </si>
  <si>
    <t>Descripción</t>
  </si>
  <si>
    <t>Unidad</t>
  </si>
  <si>
    <t>Cantidad</t>
  </si>
  <si>
    <t>Costo Unitario ($)</t>
  </si>
  <si>
    <t>Subtotal ($)</t>
  </si>
  <si>
    <t>Total ($)</t>
  </si>
  <si>
    <t>Costo Unitario (USD)</t>
  </si>
  <si>
    <t>Subtotal (USD)</t>
  </si>
  <si>
    <t>Total (USD)</t>
  </si>
  <si>
    <t>%</t>
  </si>
  <si>
    <t>8.1.</t>
  </si>
  <si>
    <t>VÍA Y OBRAS</t>
  </si>
  <si>
    <t>Ajuste alzado</t>
  </si>
  <si>
    <t>TRABAJOS PRELIMINARES Y OBRADOR</t>
  </si>
  <si>
    <t>Gl</t>
  </si>
  <si>
    <t>SISTEMA DE GESTIÓN DE CALIDAD, AMBIENTAL Y SOCIAL</t>
  </si>
  <si>
    <t>GESTIÓN Y CONTROL DE CALIDAD</t>
  </si>
  <si>
    <t>GESTIÓN AMBIENTAL Y SOCIAL</t>
  </si>
  <si>
    <t>INGENIERÍA</t>
  </si>
  <si>
    <t>DESBOSQUE, DESTRONQUE, DESMALEZADO LIMPIEZA DE ZONA DE VÍA</t>
  </si>
  <si>
    <t>ml</t>
  </si>
  <si>
    <t>REUBICACIÓN DE INTERFERENCIAS</t>
  </si>
  <si>
    <t>MOVIMIENTO DE SUELOS</t>
  </si>
  <si>
    <t>TERRAPLENES Y RECONFORMACIÓN DE TERRAPLENES EXISTENTES</t>
  </si>
  <si>
    <t>m3</t>
  </si>
  <si>
    <t>DESMONTE</t>
  </si>
  <si>
    <t>DESARME Y RETIRO DE VÍA, CLASIFICACIÓN DE MATERIAL PRODUCIDO Y DISPOSICIÓN FINAL</t>
  </si>
  <si>
    <t>TRATAMIENTO DE LA PLATAFORMA</t>
  </si>
  <si>
    <t>CONFORMACIÓN Y PERFILADO DE LA PLATAFORMA CON INCORPORACIÓN GEOTEXTIL</t>
  </si>
  <si>
    <t>CONFORMACIÓN Y PERFILADO DE LA PLATAFORMA CON INCORPORACIÓN DE GEOGRILLA Y GEOTEXTIL</t>
  </si>
  <si>
    <t>TRANSICIÓN DE RIGIDECES</t>
  </si>
  <si>
    <t>INCORPORACIÓN DE GEOMEMBRANA</t>
  </si>
  <si>
    <t>CONSTRUCCIÓN DE VÍA</t>
  </si>
  <si>
    <t>8.1.9.1</t>
  </si>
  <si>
    <t>ARMADO DE VÍA</t>
  </si>
  <si>
    <t>8.1.9.2</t>
  </si>
  <si>
    <t>MONTAJE DE VÍAS Y LEVANTES</t>
  </si>
  <si>
    <t>SOLDADO DE RIELES</t>
  </si>
  <si>
    <t>Un</t>
  </si>
  <si>
    <t>MECANIZADO Y PERFILADO FINAL DE VÍA</t>
  </si>
  <si>
    <t>LIBERACIÓN DE TENSIONES</t>
  </si>
  <si>
    <t>APARATOS DE VÍA</t>
  </si>
  <si>
    <t>DESVÍO SIMPLE TANGENTE 1:10; RADIO 300M</t>
  </si>
  <si>
    <t>ENLACE TANGENTE 1:10; RADIO 300M</t>
  </si>
  <si>
    <t>CONSTRUCCIÓN E INSTALACIÓN DE PARAGOLPES</t>
  </si>
  <si>
    <t>CONSTRUCCIÓN DE PASOS A NIVEL</t>
  </si>
  <si>
    <t>CAMINOS DE TIERRA - CAMA DE RIELES</t>
  </si>
  <si>
    <t>CAMINOS PAVIMENTADOS - LOSETAS DE HORMIGÓN ARMADO</t>
  </si>
  <si>
    <t>OBRAS DE ARTE</t>
  </si>
  <si>
    <t>RENOVACIÓN DE ALCANTARILLAS TIPO 1 DE 2 M DE LUZ</t>
  </si>
  <si>
    <t>NO APLICA</t>
  </si>
  <si>
    <t>RENOVACIÓN DE ALCANTARILLAS TIPO 1 DE 4 M DE LUZ</t>
  </si>
  <si>
    <t>RENOVACIÓN DE ALCANTARILLAS TIPO 1 DE 9 M DE LUZ</t>
  </si>
  <si>
    <t>RENOVACIÓN DE SUPERESTRUCTURA DE ALCANTARILLAS TIPO 2 DE 2 M DE LUZ</t>
  </si>
  <si>
    <t>RENOVACIÓN DE SUPERESTRUCTURA DE ALCANTARILLAS TIPO 2 DE 3 M DE LUZ</t>
  </si>
  <si>
    <t>CONSTRUCCIÓN DE PUENTE TIPO 4 DE 8 M DE LUZ TOTAL</t>
  </si>
  <si>
    <t>CONSTRUCCIÓN DE PUENTE TIPO 4 DE 10 M DE LUZ TOTAL</t>
  </si>
  <si>
    <t>RENOVACIÓN DE PUENTE TIPO 4 DE 14 M DE LUZ TOTAL</t>
  </si>
  <si>
    <t>RENOVACIÓN DE PUENTE TIPO 4 DE 22 M DE LUZ TOTAL</t>
  </si>
  <si>
    <t>TRATAMIENTO DE CAÑO EXISTENTE DE HORMIGÓN DE DIÁMETRO MENOR A 1M</t>
  </si>
  <si>
    <t>RENOVACIÓN DE SUPERESTRUCTURA-TABLERO DE OBRAS DE ARTE TIPO 3</t>
  </si>
  <si>
    <t>REFUERZO ESTRUCTURAL EN ESTRIBO</t>
  </si>
  <si>
    <t>TRATAMIENTO DE ESTRIBO</t>
  </si>
  <si>
    <t>OBRAS COMPLEMENTARIAS</t>
  </si>
  <si>
    <t>CERRRAMIENTOS URBANOS</t>
  </si>
  <si>
    <t>CERRAMIENTOS RURALES</t>
  </si>
  <si>
    <t>SEÑALAMIENTO PASIVO FERROVIARIO</t>
  </si>
  <si>
    <t>Tn</t>
  </si>
  <si>
    <t>TRANSPORTE Y ACOPIO DE DURMIENTES DE HORMIGÓN</t>
  </si>
  <si>
    <t>PROVISIÓN, TRANSPORTE Y ACOPIO DE BALASTO</t>
  </si>
  <si>
    <t>PROVISIÓN, TRANSPORTE Y ACOPIO DE JUNTAS AISLADAS COLADAS</t>
  </si>
  <si>
    <t>PROVISIÓN, TRANSPORTE Y ACOPIO DE APARATOS DE VÍA CON CORAZÓN MONOBLOCK</t>
  </si>
  <si>
    <t>DESVÍO SIMPLE TANGENTE 1:10 - R: 300M</t>
  </si>
  <si>
    <t>ENLACE TANGENTE 1:10 - R: 300M</t>
  </si>
  <si>
    <t>COSTO DIRECTO (CD)</t>
  </si>
  <si>
    <t>CUADRO EMPRESARIO</t>
  </si>
  <si>
    <t>Total Costo Directo (Costo-Costo)</t>
  </si>
  <si>
    <t>Gastos Generales (Sobre 1)</t>
  </si>
  <si>
    <t>Costo Unitario  (1+2)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</si>
  <si>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</si>
  <si>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</si>
  <si>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</si>
  <si>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</si>
  <si>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</si>
  <si>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</si>
  <si>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</si>
  <si>
    <t>TRATAMIENTO DE ALCANTARILLA EXISTENTE DE TABLERO CERRADO DE 5 M DE LUZ</t>
  </si>
  <si>
    <t>"RENOVACIÓN DE LA INFRAESTRUCTURA DE VÍAS: progresiva km. 172+000 a progresiva km. 214+000 y progresiva km. 220+500 a progresiva km. 232+712 Ramal R1B – Ferrocarril General Roca"
RENGLÓN 1
"RENOVACIÓN DE INFRAESTRUCTURA DE VÍAS: Progresiva Km172+000 a progresiva km 185+500"</t>
  </si>
  <si>
    <t>TRANSPORTE Y ACOPIO DE FIJACIONES PARA DURMIENTES DE HORMIGÓN</t>
  </si>
  <si>
    <t>TRANSPORTE Y ACOPIO DE RIELES</t>
  </si>
  <si>
    <t>PLANILLA DE COTIZACIÓN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</si>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</sst>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_ * #,##0.00_ ;_ * \-#,##0.00_ ;_ * &quot;-&quot;??_ ;_ @_ "/>
    <numFmt numFmtId="169" formatCode="&quot;$&quot;\ #,##0.00"/>
    <numFmt numFmtId="170" formatCode="0.0000"/>
    <numFmt numFmtId="171" formatCode="[$USD]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</borders>
  <cellStyleXfs count="1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165" fontId="3" fillId="0" borderId="0" xfId="3" applyNumberFormat="1" applyFont="1" applyBorder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5" fontId="6" fillId="4" borderId="2" xfId="3" applyNumberFormat="1" applyFont="1" applyFill="1" applyBorder="1" applyAlignment="1">
      <alignment horizontal="center" vertical="center"/>
    </xf>
    <xf numFmtId="164" fontId="6" fillId="4" borderId="2" xfId="5" applyFont="1" applyFill="1" applyBorder="1" applyAlignment="1">
      <alignment horizontal="center" vertical="center"/>
    </xf>
    <xf numFmtId="0" fontId="3" fillId="6" borderId="0" xfId="2" applyFont="1" applyFill="1"/>
    <xf numFmtId="164" fontId="3" fillId="0" borderId="0" xfId="2" applyNumberFormat="1" applyFont="1"/>
    <xf numFmtId="0" fontId="3" fillId="8" borderId="0" xfId="2" applyFont="1" applyFill="1"/>
    <xf numFmtId="168" fontId="3" fillId="0" borderId="0" xfId="2" applyNumberFormat="1" applyFont="1"/>
    <xf numFmtId="166" fontId="3" fillId="0" borderId="0" xfId="1" applyFont="1" applyFill="1" applyBorder="1"/>
    <xf numFmtId="49" fontId="6" fillId="4" borderId="6" xfId="4" applyNumberFormat="1" applyFont="1" applyFill="1" applyBorder="1" applyAlignment="1">
      <alignment horizontal="center" vertical="center"/>
    </xf>
    <xf numFmtId="165" fontId="6" fillId="4" borderId="6" xfId="3" applyNumberFormat="1" applyFont="1" applyFill="1" applyBorder="1" applyAlignment="1">
      <alignment horizontal="center" vertical="center"/>
    </xf>
    <xf numFmtId="164" fontId="6" fillId="4" borderId="6" xfId="5" applyFont="1" applyFill="1" applyBorder="1" applyAlignment="1">
      <alignment horizontal="center" vertical="center"/>
    </xf>
    <xf numFmtId="164" fontId="6" fillId="4" borderId="7" xfId="5" applyFont="1" applyFill="1" applyBorder="1" applyAlignment="1">
      <alignment horizontal="center" vertical="center"/>
    </xf>
    <xf numFmtId="49" fontId="6" fillId="4" borderId="8" xfId="4" applyNumberFormat="1" applyFont="1" applyFill="1" applyBorder="1" applyAlignment="1">
      <alignment horizontal="center" vertical="center"/>
    </xf>
    <xf numFmtId="9" fontId="8" fillId="0" borderId="10" xfId="8" applyFont="1" applyFill="1" applyBorder="1" applyAlignment="1" applyProtection="1">
      <alignment horizontal="center" vertical="center" wrapText="1"/>
      <protection locked="0"/>
    </xf>
    <xf numFmtId="165" fontId="8" fillId="0" borderId="10" xfId="3" applyNumberFormat="1" applyFont="1" applyFill="1" applyBorder="1" applyAlignment="1" applyProtection="1">
      <alignment horizontal="center" vertical="center"/>
      <protection locked="0"/>
    </xf>
    <xf numFmtId="164" fontId="8" fillId="0" borderId="10" xfId="5" applyFont="1" applyFill="1" applyBorder="1" applyAlignment="1" applyProtection="1">
      <alignment horizontal="right" vertical="center" wrapText="1"/>
    </xf>
    <xf numFmtId="164" fontId="9" fillId="0" borderId="10" xfId="5" applyFont="1" applyBorder="1" applyAlignment="1">
      <alignment horizontal="center" vertical="center" wrapText="1"/>
    </xf>
    <xf numFmtId="164" fontId="10" fillId="0" borderId="10" xfId="5" applyFont="1" applyFill="1" applyBorder="1" applyAlignment="1" applyProtection="1">
      <alignment horizontal="right" vertical="center" wrapText="1"/>
    </xf>
    <xf numFmtId="164" fontId="10" fillId="0" borderId="11" xfId="5" applyFont="1" applyFill="1" applyBorder="1" applyAlignment="1" applyProtection="1">
      <alignment horizontal="right" vertical="center" wrapText="1"/>
    </xf>
    <xf numFmtId="9" fontId="9" fillId="0" borderId="12" xfId="8" applyFont="1" applyBorder="1" applyAlignment="1">
      <alignment horizontal="center" vertical="center" wrapText="1"/>
    </xf>
    <xf numFmtId="10" fontId="8" fillId="0" borderId="10" xfId="7" applyNumberFormat="1" applyFont="1" applyFill="1" applyBorder="1" applyAlignment="1" applyProtection="1">
      <alignment horizontal="center" vertical="center"/>
      <protection locked="0"/>
    </xf>
    <xf numFmtId="164" fontId="10" fillId="0" borderId="10" xfId="5" applyFont="1" applyFill="1" applyBorder="1" applyAlignment="1" applyProtection="1">
      <alignment horizontal="right" vertical="center"/>
    </xf>
    <xf numFmtId="164" fontId="10" fillId="0" borderId="11" xfId="5" applyFont="1" applyFill="1" applyBorder="1" applyAlignment="1" applyProtection="1">
      <alignment horizontal="right" vertical="center"/>
    </xf>
    <xf numFmtId="9" fontId="8" fillId="0" borderId="12" xfId="8" applyFont="1" applyFill="1" applyBorder="1" applyAlignment="1" applyProtection="1">
      <alignment horizontal="right" vertical="center" wrapText="1"/>
    </xf>
    <xf numFmtId="9" fontId="7" fillId="3" borderId="10" xfId="8" applyFont="1" applyFill="1" applyBorder="1" applyAlignment="1" applyProtection="1">
      <alignment horizontal="center" vertical="center" wrapText="1"/>
      <protection locked="0"/>
    </xf>
    <xf numFmtId="165" fontId="7" fillId="3" borderId="10" xfId="3" applyNumberFormat="1" applyFont="1" applyFill="1" applyBorder="1" applyAlignment="1" applyProtection="1">
      <alignment horizontal="center" vertical="center"/>
      <protection locked="0"/>
    </xf>
    <xf numFmtId="164" fontId="7" fillId="3" borderId="10" xfId="5" applyFont="1" applyFill="1" applyBorder="1" applyAlignment="1" applyProtection="1">
      <alignment horizontal="right" vertical="center" wrapText="1"/>
    </xf>
    <xf numFmtId="164" fontId="11" fillId="3" borderId="10" xfId="5" applyFont="1" applyFill="1" applyBorder="1" applyAlignment="1" applyProtection="1">
      <alignment horizontal="right" vertical="center" wrapText="1"/>
    </xf>
    <xf numFmtId="164" fontId="11" fillId="3" borderId="11" xfId="5" applyFont="1" applyFill="1" applyBorder="1" applyAlignment="1" applyProtection="1">
      <alignment horizontal="right" vertical="center" wrapText="1"/>
    </xf>
    <xf numFmtId="9" fontId="7" fillId="3" borderId="12" xfId="8" applyFont="1" applyFill="1" applyBorder="1" applyAlignment="1" applyProtection="1">
      <alignment horizontal="right" vertical="center" wrapText="1"/>
    </xf>
    <xf numFmtId="0" fontId="3" fillId="11" borderId="0" xfId="2" applyFont="1" applyFill="1"/>
    <xf numFmtId="0" fontId="3" fillId="10" borderId="0" xfId="2" applyFont="1" applyFill="1"/>
    <xf numFmtId="169" fontId="8" fillId="0" borderId="10" xfId="4" applyNumberFormat="1" applyFont="1" applyBorder="1" applyAlignment="1" applyProtection="1">
      <alignment horizontal="center" vertical="center" wrapText="1"/>
      <protection locked="0"/>
    </xf>
    <xf numFmtId="4" fontId="8" fillId="0" borderId="12" xfId="9" applyNumberFormat="1" applyFont="1" applyFill="1" applyBorder="1" applyAlignment="1" applyProtection="1">
      <alignment horizontal="right" vertical="center" wrapText="1"/>
    </xf>
    <xf numFmtId="169" fontId="8" fillId="0" borderId="14" xfId="4" applyNumberFormat="1" applyFont="1" applyBorder="1" applyAlignment="1" applyProtection="1">
      <alignment horizontal="center" vertical="center" wrapText="1"/>
      <protection locked="0"/>
    </xf>
    <xf numFmtId="164" fontId="8" fillId="0" borderId="14" xfId="5" applyFont="1" applyFill="1" applyBorder="1" applyAlignment="1" applyProtection="1">
      <alignment horizontal="right" vertical="center" wrapText="1"/>
    </xf>
    <xf numFmtId="164" fontId="10" fillId="0" borderId="14" xfId="5" applyFont="1" applyFill="1" applyBorder="1" applyAlignment="1" applyProtection="1">
      <alignment horizontal="right" vertical="center"/>
    </xf>
    <xf numFmtId="164" fontId="10" fillId="0" borderId="15" xfId="5" applyFont="1" applyFill="1" applyBorder="1" applyAlignment="1" applyProtection="1">
      <alignment horizontal="right" vertical="center"/>
    </xf>
    <xf numFmtId="4" fontId="8" fillId="0" borderId="16" xfId="9" applyNumberFormat="1" applyFont="1" applyFill="1" applyBorder="1" applyAlignment="1" applyProtection="1">
      <alignment horizontal="right" vertical="center" wrapText="1"/>
    </xf>
    <xf numFmtId="164" fontId="13" fillId="4" borderId="4" xfId="5" applyFont="1" applyFill="1" applyBorder="1" applyAlignment="1">
      <alignment horizontal="right" vertical="center"/>
    </xf>
    <xf numFmtId="167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0" fontId="3" fillId="7" borderId="0" xfId="2" applyFont="1" applyFill="1"/>
    <xf numFmtId="0" fontId="3" fillId="12" borderId="0" xfId="2" applyFont="1" applyFill="1"/>
    <xf numFmtId="0" fontId="3" fillId="14" borderId="0" xfId="2" applyFont="1" applyFill="1"/>
    <xf numFmtId="0" fontId="14" fillId="0" borderId="0" xfId="2" applyFont="1" applyAlignment="1">
      <alignment horizontal="right"/>
    </xf>
    <xf numFmtId="164" fontId="14" fillId="0" borderId="0" xfId="2" applyNumberFormat="1" applyFont="1"/>
    <xf numFmtId="164" fontId="15" fillId="0" borderId="0" xfId="2" applyNumberFormat="1" applyFont="1"/>
    <xf numFmtId="0" fontId="3" fillId="3" borderId="0" xfId="2" applyFont="1" applyFill="1"/>
    <xf numFmtId="166" fontId="4" fillId="0" borderId="0" xfId="1" applyFont="1"/>
    <xf numFmtId="0" fontId="16" fillId="0" borderId="0" xfId="2" applyFont="1"/>
    <xf numFmtId="0" fontId="3" fillId="15" borderId="0" xfId="2" applyFont="1" applyFill="1"/>
    <xf numFmtId="164" fontId="17" fillId="0" borderId="0" xfId="2" applyNumberFormat="1" applyFont="1"/>
    <xf numFmtId="166" fontId="17" fillId="0" borderId="0" xfId="9" applyFont="1"/>
    <xf numFmtId="166" fontId="3" fillId="0" borderId="0" xfId="2" applyNumberFormat="1" applyFont="1"/>
    <xf numFmtId="0" fontId="15" fillId="0" borderId="0" xfId="2" applyFont="1" applyAlignment="1">
      <alignment horizontal="right"/>
    </xf>
    <xf numFmtId="165" fontId="15" fillId="0" borderId="0" xfId="2" applyNumberFormat="1" applyFont="1"/>
    <xf numFmtId="165" fontId="5" fillId="0" borderId="0" xfId="3" applyNumberFormat="1" applyFont="1" applyFill="1" applyAlignment="1">
      <alignment horizontal="center"/>
    </xf>
    <xf numFmtId="0" fontId="3" fillId="2" borderId="0" xfId="2" applyFont="1" applyFill="1"/>
    <xf numFmtId="0" fontId="3" fillId="9" borderId="0" xfId="2" applyFont="1" applyFill="1"/>
    <xf numFmtId="0" fontId="5" fillId="5" borderId="0" xfId="2" applyFont="1" applyFill="1"/>
    <xf numFmtId="0" fontId="3" fillId="5" borderId="0" xfId="2" applyFont="1" applyFill="1"/>
    <xf numFmtId="0" fontId="5" fillId="12" borderId="0" xfId="2" applyFont="1" applyFill="1"/>
    <xf numFmtId="0" fontId="5" fillId="3" borderId="0" xfId="2" applyFont="1" applyFill="1"/>
    <xf numFmtId="0" fontId="5" fillId="6" borderId="0" xfId="2" applyFont="1" applyFill="1"/>
    <xf numFmtId="0" fontId="5" fillId="9" borderId="0" xfId="2" applyFont="1" applyFill="1"/>
    <xf numFmtId="0" fontId="5" fillId="8" borderId="0" xfId="2" applyFont="1" applyFill="1"/>
    <xf numFmtId="0" fontId="5" fillId="7" borderId="0" xfId="2" applyFont="1" applyFill="1"/>
    <xf numFmtId="0" fontId="5" fillId="14" borderId="0" xfId="2" applyFont="1" applyFill="1"/>
    <xf numFmtId="0" fontId="5" fillId="11" borderId="0" xfId="2" applyFont="1" applyFill="1"/>
    <xf numFmtId="0" fontId="5" fillId="15" borderId="0" xfId="2" applyFont="1" applyFill="1"/>
    <xf numFmtId="0" fontId="5" fillId="2" borderId="0" xfId="2" applyFont="1" applyFill="1"/>
    <xf numFmtId="0" fontId="5" fillId="10" borderId="0" xfId="2" applyFont="1" applyFill="1"/>
    <xf numFmtId="0" fontId="2" fillId="0" borderId="0" xfId="2"/>
    <xf numFmtId="0" fontId="18" fillId="0" borderId="0" xfId="12" applyFont="1" applyAlignment="1" applyProtection="1">
      <alignment vertical="center"/>
      <protection locked="0"/>
    </xf>
    <xf numFmtId="0" fontId="19" fillId="0" borderId="0" xfId="12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0" xfId="12" applyFont="1" applyAlignment="1" applyProtection="1">
      <alignment vertical="center" wrapText="1"/>
      <protection locked="0"/>
    </xf>
    <xf numFmtId="0" fontId="23" fillId="0" borderId="0" xfId="2" applyFont="1"/>
    <xf numFmtId="164" fontId="23" fillId="0" borderId="0" xfId="2" applyNumberFormat="1" applyFont="1"/>
    <xf numFmtId="0" fontId="19" fillId="0" borderId="23" xfId="12" applyFont="1" applyBorder="1" applyAlignment="1" applyProtection="1">
      <alignment horizontal="center" vertical="center" wrapText="1"/>
      <protection locked="0"/>
    </xf>
    <xf numFmtId="0" fontId="18" fillId="0" borderId="24" xfId="12" applyFont="1" applyBorder="1" applyAlignment="1" applyProtection="1">
      <alignment vertical="center"/>
      <protection locked="0"/>
    </xf>
    <xf numFmtId="0" fontId="20" fillId="0" borderId="23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/>
    </xf>
    <xf numFmtId="166" fontId="3" fillId="0" borderId="24" xfId="1" applyFont="1" applyFill="1" applyBorder="1"/>
    <xf numFmtId="0" fontId="3" fillId="0" borderId="24" xfId="2" applyFont="1" applyBorder="1"/>
    <xf numFmtId="0" fontId="3" fillId="0" borderId="17" xfId="2" applyFont="1" applyBorder="1" applyAlignment="1">
      <alignment horizontal="center"/>
    </xf>
    <xf numFmtId="0" fontId="19" fillId="16" borderId="0" xfId="2" applyFont="1" applyFill="1" applyAlignment="1" applyProtection="1">
      <alignment horizontal="left" vertical="center" wrapText="1"/>
      <protection locked="0"/>
    </xf>
    <xf numFmtId="166" fontId="19" fillId="16" borderId="0" xfId="1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>
      <alignment horizontal="left" vertical="center"/>
    </xf>
    <xf numFmtId="0" fontId="23" fillId="0" borderId="10" xfId="15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2" fillId="3" borderId="10" xfId="15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2" fillId="3" borderId="9" xfId="15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19" fillId="16" borderId="23" xfId="2" applyFont="1" applyFill="1" applyBorder="1" applyAlignment="1" applyProtection="1">
      <alignment horizontal="left" vertical="center" wrapText="1"/>
      <protection locked="0"/>
    </xf>
    <xf numFmtId="49" fontId="6" fillId="0" borderId="23" xfId="4" applyNumberFormat="1" applyFont="1" applyBorder="1" applyAlignment="1">
      <alignment horizontal="center" vertical="center"/>
    </xf>
    <xf numFmtId="9" fontId="8" fillId="0" borderId="23" xfId="8" applyFont="1" applyFill="1" applyBorder="1" applyAlignment="1" applyProtection="1">
      <alignment horizontal="center" vertical="center" wrapText="1"/>
      <protection locked="0"/>
    </xf>
    <xf numFmtId="9" fontId="7" fillId="0" borderId="23" xfId="8" applyFont="1" applyFill="1" applyBorder="1" applyAlignment="1" applyProtection="1">
      <alignment horizontal="center" vertical="center" wrapText="1"/>
      <protection locked="0"/>
    </xf>
    <xf numFmtId="0" fontId="8" fillId="0" borderId="23" xfId="4" applyFont="1" applyBorder="1" applyAlignment="1" applyProtection="1">
      <alignment horizontal="center" vertical="center" wrapText="1"/>
      <protection locked="0"/>
    </xf>
    <xf numFmtId="0" fontId="22" fillId="13" borderId="26" xfId="2" applyFont="1" applyFill="1" applyBorder="1" applyAlignment="1">
      <alignment horizontal="center" vertical="center"/>
    </xf>
    <xf numFmtId="0" fontId="22" fillId="13" borderId="26" xfId="2" applyFont="1" applyFill="1" applyBorder="1" applyAlignment="1">
      <alignment horizontal="left" vertical="center"/>
    </xf>
    <xf numFmtId="165" fontId="22" fillId="13" borderId="26" xfId="3" applyNumberFormat="1" applyFont="1" applyFill="1" applyBorder="1" applyAlignment="1">
      <alignment horizontal="center" vertical="center"/>
    </xf>
    <xf numFmtId="166" fontId="22" fillId="13" borderId="26" xfId="1" applyFont="1" applyFill="1" applyBorder="1" applyAlignment="1">
      <alignment horizontal="center" vertical="center"/>
    </xf>
    <xf numFmtId="166" fontId="22" fillId="13" borderId="26" xfId="6" applyFont="1" applyFill="1" applyBorder="1" applyAlignment="1">
      <alignment horizontal="center" vertical="center"/>
    </xf>
    <xf numFmtId="167" fontId="22" fillId="13" borderId="26" xfId="1" applyNumberFormat="1" applyFont="1" applyFill="1" applyBorder="1" applyAlignment="1">
      <alignment horizontal="left" vertical="center" wrapText="1"/>
    </xf>
    <xf numFmtId="0" fontId="19" fillId="0" borderId="13" xfId="12" applyFont="1" applyBorder="1" applyAlignment="1" applyProtection="1">
      <alignment horizontal="center" vertical="center" wrapText="1"/>
      <protection locked="0"/>
    </xf>
    <xf numFmtId="0" fontId="19" fillId="0" borderId="14" xfId="12" applyFont="1" applyBorder="1" applyAlignment="1" applyProtection="1">
      <alignment horizontal="center" vertical="center" wrapText="1"/>
      <protection locked="0"/>
    </xf>
    <xf numFmtId="0" fontId="22" fillId="13" borderId="27" xfId="2" applyFont="1" applyFill="1" applyBorder="1" applyAlignment="1">
      <alignment horizontal="center" vertical="center"/>
    </xf>
    <xf numFmtId="0" fontId="22" fillId="13" borderId="27" xfId="2" applyFont="1" applyFill="1" applyBorder="1" applyAlignment="1">
      <alignment horizontal="left" vertical="center"/>
    </xf>
    <xf numFmtId="165" fontId="22" fillId="13" borderId="27" xfId="3" applyNumberFormat="1" applyFont="1" applyFill="1" applyBorder="1" applyAlignment="1">
      <alignment horizontal="center" vertical="center"/>
    </xf>
    <xf numFmtId="166" fontId="22" fillId="13" borderId="27" xfId="1" applyFont="1" applyFill="1" applyBorder="1" applyAlignment="1">
      <alignment horizontal="center" vertical="center"/>
    </xf>
    <xf numFmtId="166" fontId="22" fillId="13" borderId="27" xfId="6" applyFont="1" applyFill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6" xfId="2" applyFont="1" applyBorder="1" applyAlignment="1">
      <alignment horizontal="left" vertical="center"/>
    </xf>
    <xf numFmtId="165" fontId="23" fillId="0" borderId="26" xfId="3" applyNumberFormat="1" applyFont="1" applyFill="1" applyBorder="1" applyAlignment="1">
      <alignment horizontal="center" vertical="center"/>
    </xf>
    <xf numFmtId="166" fontId="23" fillId="0" borderId="26" xfId="1" applyFont="1" applyFill="1" applyBorder="1" applyAlignment="1">
      <alignment horizontal="left" vertical="center"/>
    </xf>
    <xf numFmtId="167" fontId="23" fillId="0" borderId="26" xfId="1" applyNumberFormat="1" applyFont="1" applyFill="1" applyBorder="1" applyAlignment="1">
      <alignment horizontal="left" vertical="center" wrapText="1"/>
    </xf>
    <xf numFmtId="0" fontId="22" fillId="13" borderId="28" xfId="2" applyFont="1" applyFill="1" applyBorder="1" applyAlignment="1">
      <alignment horizontal="center" vertical="center"/>
    </xf>
    <xf numFmtId="10" fontId="22" fillId="13" borderId="29" xfId="7" applyNumberFormat="1" applyFont="1" applyFill="1" applyBorder="1" applyAlignment="1">
      <alignment horizontal="center" vertical="center"/>
    </xf>
    <xf numFmtId="0" fontId="22" fillId="13" borderId="30" xfId="2" applyFont="1" applyFill="1" applyBorder="1" applyAlignment="1">
      <alignment horizontal="center" vertical="center"/>
    </xf>
    <xf numFmtId="10" fontId="22" fillId="13" borderId="31" xfId="7" applyNumberFormat="1" applyFont="1" applyFill="1" applyBorder="1" applyAlignment="1">
      <alignment horizontal="center" vertical="center"/>
    </xf>
    <xf numFmtId="0" fontId="23" fillId="0" borderId="30" xfId="2" applyFont="1" applyBorder="1" applyAlignment="1">
      <alignment horizontal="center" vertical="center"/>
    </xf>
    <xf numFmtId="10" fontId="23" fillId="0" borderId="31" xfId="7" applyNumberFormat="1" applyFont="1" applyFill="1" applyBorder="1" applyAlignment="1">
      <alignment horizontal="center" vertical="center"/>
    </xf>
    <xf numFmtId="164" fontId="26" fillId="4" borderId="2" xfId="5" applyFont="1" applyFill="1" applyBorder="1" applyAlignment="1">
      <alignment horizontal="center" vertical="center"/>
    </xf>
    <xf numFmtId="49" fontId="26" fillId="4" borderId="2" xfId="4" applyNumberFormat="1" applyFont="1" applyFill="1" applyBorder="1" applyAlignment="1">
      <alignment horizontal="center" vertical="center"/>
    </xf>
    <xf numFmtId="165" fontId="26" fillId="4" borderId="2" xfId="3" applyNumberFormat="1" applyFont="1" applyFill="1" applyBorder="1" applyAlignment="1">
      <alignment horizontal="center" vertical="center"/>
    </xf>
    <xf numFmtId="164" fontId="26" fillId="4" borderId="2" xfId="5" applyFont="1" applyFill="1" applyBorder="1" applyAlignment="1">
      <alignment horizontal="center" vertical="center" wrapText="1"/>
    </xf>
    <xf numFmtId="164" fontId="26" fillId="4" borderId="3" xfId="5" applyFont="1" applyFill="1" applyBorder="1" applyAlignment="1">
      <alignment horizontal="center" vertical="center" wrapText="1"/>
    </xf>
    <xf numFmtId="49" fontId="22" fillId="17" borderId="0" xfId="2" applyNumberFormat="1" applyFont="1" applyFill="1" applyAlignment="1" applyProtection="1">
      <alignment horizontal="left" vertical="center" wrapText="1"/>
      <protection locked="0"/>
    </xf>
    <xf numFmtId="0" fontId="26" fillId="4" borderId="25" xfId="4" applyFont="1" applyFill="1" applyBorder="1" applyAlignment="1">
      <alignment horizontal="center" vertical="center"/>
    </xf>
    <xf numFmtId="0" fontId="22" fillId="17" borderId="0" xfId="2" applyFont="1" applyFill="1" applyAlignment="1" applyProtection="1">
      <alignment horizontal="center" vertical="center" wrapText="1"/>
      <protection locked="0"/>
    </xf>
    <xf numFmtId="0" fontId="6" fillId="4" borderId="5" xfId="3" applyNumberFormat="1" applyFont="1" applyFill="1" applyBorder="1" applyAlignment="1">
      <alignment horizontal="center" vertical="center"/>
    </xf>
    <xf numFmtId="43" fontId="22" fillId="13" borderId="26" xfId="3" applyFont="1" applyFill="1" applyBorder="1" applyAlignment="1">
      <alignment horizontal="center" vertical="center"/>
    </xf>
    <xf numFmtId="0" fontId="23" fillId="0" borderId="32" xfId="2" applyFont="1" applyBorder="1" applyAlignment="1">
      <alignment horizontal="center" vertical="center"/>
    </xf>
    <xf numFmtId="49" fontId="26" fillId="4" borderId="33" xfId="4" applyNumberFormat="1" applyFont="1" applyFill="1" applyBorder="1" applyAlignment="1">
      <alignment horizontal="center" vertical="center"/>
    </xf>
    <xf numFmtId="49" fontId="22" fillId="17" borderId="23" xfId="2" applyNumberFormat="1" applyFont="1" applyFill="1" applyBorder="1" applyAlignment="1" applyProtection="1">
      <alignment horizontal="left" vertical="center" wrapText="1"/>
      <protection locked="0"/>
    </xf>
    <xf numFmtId="49" fontId="22" fillId="17" borderId="24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34" xfId="2" applyFont="1" applyBorder="1" applyAlignment="1">
      <alignment horizontal="center" vertical="center"/>
    </xf>
    <xf numFmtId="0" fontId="23" fillId="13" borderId="32" xfId="2" applyFont="1" applyFill="1" applyBorder="1" applyAlignment="1">
      <alignment horizontal="center" vertical="center"/>
    </xf>
    <xf numFmtId="171" fontId="19" fillId="16" borderId="0" xfId="2" applyNumberFormat="1" applyFont="1" applyFill="1" applyAlignment="1" applyProtection="1">
      <alignment horizontal="center" vertical="center" wrapText="1"/>
      <protection locked="0"/>
    </xf>
    <xf numFmtId="164" fontId="12" fillId="4" borderId="2" xfId="5" applyNumberFormat="1" applyFont="1" applyFill="1" applyBorder="1" applyAlignment="1">
      <alignment horizontal="right" vertical="center"/>
    </xf>
    <xf numFmtId="10" fontId="19" fillId="16" borderId="24" xfId="11" applyNumberFormat="1" applyFont="1" applyFill="1" applyBorder="1" applyAlignment="1" applyProtection="1">
      <alignment horizontal="center" vertical="center" wrapText="1"/>
      <protection locked="0"/>
    </xf>
    <xf numFmtId="0" fontId="18" fillId="13" borderId="23" xfId="12" applyFont="1" applyFill="1" applyBorder="1" applyAlignment="1" applyProtection="1">
      <alignment horizontal="center" vertical="center"/>
      <protection locked="0"/>
    </xf>
    <xf numFmtId="0" fontId="18" fillId="13" borderId="0" xfId="12" applyFont="1" applyFill="1" applyAlignment="1" applyProtection="1">
      <alignment horizontal="center" vertical="center"/>
      <protection locked="0"/>
    </xf>
    <xf numFmtId="0" fontId="18" fillId="13" borderId="24" xfId="12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18" fillId="0" borderId="17" xfId="12" applyFont="1" applyBorder="1" applyAlignment="1" applyProtection="1">
      <alignment horizontal="center" vertical="center"/>
      <protection locked="0"/>
    </xf>
    <xf numFmtId="0" fontId="18" fillId="0" borderId="18" xfId="12" applyFont="1" applyBorder="1" applyAlignment="1" applyProtection="1">
      <alignment horizontal="center" vertical="center"/>
      <protection locked="0"/>
    </xf>
    <xf numFmtId="0" fontId="18" fillId="0" borderId="19" xfId="12" applyFont="1" applyBorder="1" applyAlignment="1" applyProtection="1">
      <alignment horizontal="center" vertical="center"/>
      <protection locked="0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5607844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357938" y="357187"/>
          <a:ext cx="14962910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297656</xdr:colOff>
      <xdr:row>2</xdr:row>
      <xdr:rowOff>71437</xdr:rowOff>
    </xdr:from>
    <xdr:to>
      <xdr:col>3</xdr:col>
      <xdr:colOff>1678420</xdr:colOff>
      <xdr:row>2</xdr:row>
      <xdr:rowOff>849312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416719" y="381000"/>
          <a:ext cx="2107045" cy="777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2138795</xdr:colOff>
      <xdr:row>2</xdr:row>
      <xdr:rowOff>230187</xdr:rowOff>
    </xdr:from>
    <xdr:to>
      <xdr:col>3</xdr:col>
      <xdr:colOff>3758044</xdr:colOff>
      <xdr:row>2</xdr:row>
      <xdr:rowOff>782637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889" y="539750"/>
          <a:ext cx="1619249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71"/>
  <sheetViews>
    <sheetView tabSelected="1" view="pageBreakPreview" topLeftCell="B67" zoomScale="70" zoomScaleNormal="70" zoomScaleSheetLayoutView="70" workbookViewId="0">
      <selection activeCell="I79" sqref="I79"/>
    </sheetView>
  </sheetViews>
  <sheetFormatPr baseColWidth="10" defaultColWidth="11.42578125" defaultRowHeight="13.5" x14ac:dyDescent="0.25"/>
  <cols>
    <col min="1" max="1" width="15.85546875" style="7" customWidth="1"/>
    <col min="2" max="2" width="22.140625" style="3" bestFit="1" customWidth="1"/>
    <col min="3" max="3" width="10.7109375" style="1" bestFit="1" customWidth="1"/>
    <col min="4" max="4" width="117.140625" style="2" customWidth="1"/>
    <col min="5" max="5" width="8.42578125" style="4" bestFit="1" customWidth="1"/>
    <col min="6" max="6" width="12.140625" style="5" bestFit="1" customWidth="1"/>
    <col min="7" max="7" width="22.5703125" style="6" bestFit="1" customWidth="1"/>
    <col min="8" max="8" width="23.140625" style="6" bestFit="1" customWidth="1"/>
    <col min="9" max="9" width="25.28515625" style="6" bestFit="1" customWidth="1"/>
    <col min="10" max="10" width="23.42578125" style="6" bestFit="1" customWidth="1"/>
    <col min="11" max="11" width="23.140625" style="6" bestFit="1" customWidth="1"/>
    <col min="12" max="12" width="23.5703125" style="6" bestFit="1" customWidth="1"/>
    <col min="13" max="13" width="9.7109375" style="6" customWidth="1"/>
    <col min="14" max="14" width="3" style="7" customWidth="1"/>
    <col min="15" max="15" width="10.140625" style="7" customWidth="1"/>
    <col min="16" max="205" width="10.85546875" style="7"/>
    <col min="206" max="206" width="7.85546875" style="7" customWidth="1"/>
    <col min="207" max="207" width="5.85546875" style="7" customWidth="1"/>
    <col min="208" max="208" width="77.42578125" style="7" customWidth="1"/>
    <col min="209" max="209" width="15.140625" style="7" customWidth="1"/>
    <col min="210" max="210" width="14.85546875" style="7" bestFit="1" customWidth="1"/>
    <col min="211" max="211" width="17.7109375" style="7" customWidth="1"/>
    <col min="212" max="212" width="20.140625" style="7" bestFit="1" customWidth="1"/>
    <col min="213" max="213" width="10.85546875" style="7"/>
    <col min="214" max="214" width="18.28515625" style="7" bestFit="1" customWidth="1"/>
    <col min="215" max="216" width="10.85546875" style="7"/>
    <col min="217" max="217" width="11.7109375" style="7" customWidth="1"/>
    <col min="218" max="461" width="10.85546875" style="7"/>
    <col min="462" max="462" width="7.85546875" style="7" customWidth="1"/>
    <col min="463" max="463" width="5.85546875" style="7" customWidth="1"/>
    <col min="464" max="464" width="77.42578125" style="7" customWidth="1"/>
    <col min="465" max="465" width="15.140625" style="7" customWidth="1"/>
    <col min="466" max="466" width="14.85546875" style="7" bestFit="1" customWidth="1"/>
    <col min="467" max="467" width="17.7109375" style="7" customWidth="1"/>
    <col min="468" max="468" width="20.140625" style="7" bestFit="1" customWidth="1"/>
    <col min="469" max="469" width="10.85546875" style="7"/>
    <col min="470" max="470" width="18.28515625" style="7" bestFit="1" customWidth="1"/>
    <col min="471" max="472" width="10.85546875" style="7"/>
    <col min="473" max="473" width="11.7109375" style="7" customWidth="1"/>
    <col min="474" max="717" width="10.85546875" style="7"/>
    <col min="718" max="718" width="7.85546875" style="7" customWidth="1"/>
    <col min="719" max="719" width="5.85546875" style="7" customWidth="1"/>
    <col min="720" max="720" width="77.42578125" style="7" customWidth="1"/>
    <col min="721" max="721" width="15.140625" style="7" customWidth="1"/>
    <col min="722" max="722" width="14.85546875" style="7" bestFit="1" customWidth="1"/>
    <col min="723" max="723" width="17.7109375" style="7" customWidth="1"/>
    <col min="724" max="724" width="20.140625" style="7" bestFit="1" customWidth="1"/>
    <col min="725" max="725" width="10.85546875" style="7"/>
    <col min="726" max="726" width="18.28515625" style="7" bestFit="1" customWidth="1"/>
    <col min="727" max="728" width="10.85546875" style="7"/>
    <col min="729" max="729" width="11.7109375" style="7" customWidth="1"/>
    <col min="730" max="973" width="10.85546875" style="7"/>
    <col min="974" max="974" width="7.85546875" style="7" customWidth="1"/>
    <col min="975" max="975" width="5.85546875" style="7" customWidth="1"/>
    <col min="976" max="976" width="77.42578125" style="7" customWidth="1"/>
    <col min="977" max="977" width="15.140625" style="7" customWidth="1"/>
    <col min="978" max="978" width="14.85546875" style="7" bestFit="1" customWidth="1"/>
    <col min="979" max="979" width="17.7109375" style="7" customWidth="1"/>
    <col min="980" max="980" width="20.140625" style="7" bestFit="1" customWidth="1"/>
    <col min="981" max="981" width="10.85546875" style="7"/>
    <col min="982" max="982" width="18.28515625" style="7" bestFit="1" customWidth="1"/>
    <col min="983" max="984" width="10.85546875" style="7"/>
    <col min="985" max="985" width="11.7109375" style="7" customWidth="1"/>
    <col min="986" max="1229" width="10.85546875" style="7"/>
    <col min="1230" max="1230" width="7.85546875" style="7" customWidth="1"/>
    <col min="1231" max="1231" width="5.85546875" style="7" customWidth="1"/>
    <col min="1232" max="1232" width="77.42578125" style="7" customWidth="1"/>
    <col min="1233" max="1233" width="15.140625" style="7" customWidth="1"/>
    <col min="1234" max="1234" width="14.85546875" style="7" bestFit="1" customWidth="1"/>
    <col min="1235" max="1235" width="17.7109375" style="7" customWidth="1"/>
    <col min="1236" max="1236" width="20.140625" style="7" bestFit="1" customWidth="1"/>
    <col min="1237" max="1237" width="10.85546875" style="7"/>
    <col min="1238" max="1238" width="18.28515625" style="7" bestFit="1" customWidth="1"/>
    <col min="1239" max="1240" width="10.85546875" style="7"/>
    <col min="1241" max="1241" width="11.7109375" style="7" customWidth="1"/>
    <col min="1242" max="1485" width="10.85546875" style="7"/>
    <col min="1486" max="1486" width="7.85546875" style="7" customWidth="1"/>
    <col min="1487" max="1487" width="5.85546875" style="7" customWidth="1"/>
    <col min="1488" max="1488" width="77.42578125" style="7" customWidth="1"/>
    <col min="1489" max="1489" width="15.140625" style="7" customWidth="1"/>
    <col min="1490" max="1490" width="14.85546875" style="7" bestFit="1" customWidth="1"/>
    <col min="1491" max="1491" width="17.7109375" style="7" customWidth="1"/>
    <col min="1492" max="1492" width="20.140625" style="7" bestFit="1" customWidth="1"/>
    <col min="1493" max="1493" width="10.85546875" style="7"/>
    <col min="1494" max="1494" width="18.28515625" style="7" bestFit="1" customWidth="1"/>
    <col min="1495" max="1496" width="10.85546875" style="7"/>
    <col min="1497" max="1497" width="11.7109375" style="7" customWidth="1"/>
    <col min="1498" max="1741" width="10.85546875" style="7"/>
    <col min="1742" max="1742" width="7.85546875" style="7" customWidth="1"/>
    <col min="1743" max="1743" width="5.85546875" style="7" customWidth="1"/>
    <col min="1744" max="1744" width="77.42578125" style="7" customWidth="1"/>
    <col min="1745" max="1745" width="15.140625" style="7" customWidth="1"/>
    <col min="1746" max="1746" width="14.85546875" style="7" bestFit="1" customWidth="1"/>
    <col min="1747" max="1747" width="17.7109375" style="7" customWidth="1"/>
    <col min="1748" max="1748" width="20.140625" style="7" bestFit="1" customWidth="1"/>
    <col min="1749" max="1749" width="10.85546875" style="7"/>
    <col min="1750" max="1750" width="18.28515625" style="7" bestFit="1" customWidth="1"/>
    <col min="1751" max="1752" width="10.85546875" style="7"/>
    <col min="1753" max="1753" width="11.7109375" style="7" customWidth="1"/>
    <col min="1754" max="1997" width="10.85546875" style="7"/>
    <col min="1998" max="1998" width="7.85546875" style="7" customWidth="1"/>
    <col min="1999" max="1999" width="5.85546875" style="7" customWidth="1"/>
    <col min="2000" max="2000" width="77.42578125" style="7" customWidth="1"/>
    <col min="2001" max="2001" width="15.140625" style="7" customWidth="1"/>
    <col min="2002" max="2002" width="14.85546875" style="7" bestFit="1" customWidth="1"/>
    <col min="2003" max="2003" width="17.7109375" style="7" customWidth="1"/>
    <col min="2004" max="2004" width="20.140625" style="7" bestFit="1" customWidth="1"/>
    <col min="2005" max="2005" width="10.85546875" style="7"/>
    <col min="2006" max="2006" width="18.28515625" style="7" bestFit="1" customWidth="1"/>
    <col min="2007" max="2008" width="10.85546875" style="7"/>
    <col min="2009" max="2009" width="11.7109375" style="7" customWidth="1"/>
    <col min="2010" max="2253" width="10.85546875" style="7"/>
    <col min="2254" max="2254" width="7.85546875" style="7" customWidth="1"/>
    <col min="2255" max="2255" width="5.85546875" style="7" customWidth="1"/>
    <col min="2256" max="2256" width="77.42578125" style="7" customWidth="1"/>
    <col min="2257" max="2257" width="15.140625" style="7" customWidth="1"/>
    <col min="2258" max="2258" width="14.85546875" style="7" bestFit="1" customWidth="1"/>
    <col min="2259" max="2259" width="17.7109375" style="7" customWidth="1"/>
    <col min="2260" max="2260" width="20.140625" style="7" bestFit="1" customWidth="1"/>
    <col min="2261" max="2261" width="10.85546875" style="7"/>
    <col min="2262" max="2262" width="18.28515625" style="7" bestFit="1" customWidth="1"/>
    <col min="2263" max="2264" width="10.85546875" style="7"/>
    <col min="2265" max="2265" width="11.7109375" style="7" customWidth="1"/>
    <col min="2266" max="2509" width="10.85546875" style="7"/>
    <col min="2510" max="2510" width="7.85546875" style="7" customWidth="1"/>
    <col min="2511" max="2511" width="5.85546875" style="7" customWidth="1"/>
    <col min="2512" max="2512" width="77.42578125" style="7" customWidth="1"/>
    <col min="2513" max="2513" width="15.140625" style="7" customWidth="1"/>
    <col min="2514" max="2514" width="14.85546875" style="7" bestFit="1" customWidth="1"/>
    <col min="2515" max="2515" width="17.7109375" style="7" customWidth="1"/>
    <col min="2516" max="2516" width="20.140625" style="7" bestFit="1" customWidth="1"/>
    <col min="2517" max="2517" width="10.85546875" style="7"/>
    <col min="2518" max="2518" width="18.28515625" style="7" bestFit="1" customWidth="1"/>
    <col min="2519" max="2520" width="10.85546875" style="7"/>
    <col min="2521" max="2521" width="11.7109375" style="7" customWidth="1"/>
    <col min="2522" max="2765" width="10.85546875" style="7"/>
    <col min="2766" max="2766" width="7.85546875" style="7" customWidth="1"/>
    <col min="2767" max="2767" width="5.85546875" style="7" customWidth="1"/>
    <col min="2768" max="2768" width="77.42578125" style="7" customWidth="1"/>
    <col min="2769" max="2769" width="15.140625" style="7" customWidth="1"/>
    <col min="2770" max="2770" width="14.85546875" style="7" bestFit="1" customWidth="1"/>
    <col min="2771" max="2771" width="17.7109375" style="7" customWidth="1"/>
    <col min="2772" max="2772" width="20.140625" style="7" bestFit="1" customWidth="1"/>
    <col min="2773" max="2773" width="10.85546875" style="7"/>
    <col min="2774" max="2774" width="18.28515625" style="7" bestFit="1" customWidth="1"/>
    <col min="2775" max="2776" width="10.85546875" style="7"/>
    <col min="2777" max="2777" width="11.7109375" style="7" customWidth="1"/>
    <col min="2778" max="3021" width="10.85546875" style="7"/>
    <col min="3022" max="3022" width="7.85546875" style="7" customWidth="1"/>
    <col min="3023" max="3023" width="5.85546875" style="7" customWidth="1"/>
    <col min="3024" max="3024" width="77.42578125" style="7" customWidth="1"/>
    <col min="3025" max="3025" width="15.140625" style="7" customWidth="1"/>
    <col min="3026" max="3026" width="14.85546875" style="7" bestFit="1" customWidth="1"/>
    <col min="3027" max="3027" width="17.7109375" style="7" customWidth="1"/>
    <col min="3028" max="3028" width="20.140625" style="7" bestFit="1" customWidth="1"/>
    <col min="3029" max="3029" width="10.85546875" style="7"/>
    <col min="3030" max="3030" width="18.28515625" style="7" bestFit="1" customWidth="1"/>
    <col min="3031" max="3032" width="10.85546875" style="7"/>
    <col min="3033" max="3033" width="11.7109375" style="7" customWidth="1"/>
    <col min="3034" max="3277" width="10.85546875" style="7"/>
    <col min="3278" max="3278" width="7.85546875" style="7" customWidth="1"/>
    <col min="3279" max="3279" width="5.85546875" style="7" customWidth="1"/>
    <col min="3280" max="3280" width="77.42578125" style="7" customWidth="1"/>
    <col min="3281" max="3281" width="15.140625" style="7" customWidth="1"/>
    <col min="3282" max="3282" width="14.85546875" style="7" bestFit="1" customWidth="1"/>
    <col min="3283" max="3283" width="17.7109375" style="7" customWidth="1"/>
    <col min="3284" max="3284" width="20.140625" style="7" bestFit="1" customWidth="1"/>
    <col min="3285" max="3285" width="10.85546875" style="7"/>
    <col min="3286" max="3286" width="18.28515625" style="7" bestFit="1" customWidth="1"/>
    <col min="3287" max="3288" width="10.85546875" style="7"/>
    <col min="3289" max="3289" width="11.7109375" style="7" customWidth="1"/>
    <col min="3290" max="3533" width="10.85546875" style="7"/>
    <col min="3534" max="3534" width="7.85546875" style="7" customWidth="1"/>
    <col min="3535" max="3535" width="5.85546875" style="7" customWidth="1"/>
    <col min="3536" max="3536" width="77.42578125" style="7" customWidth="1"/>
    <col min="3537" max="3537" width="15.140625" style="7" customWidth="1"/>
    <col min="3538" max="3538" width="14.85546875" style="7" bestFit="1" customWidth="1"/>
    <col min="3539" max="3539" width="17.7109375" style="7" customWidth="1"/>
    <col min="3540" max="3540" width="20.140625" style="7" bestFit="1" customWidth="1"/>
    <col min="3541" max="3541" width="10.85546875" style="7"/>
    <col min="3542" max="3542" width="18.28515625" style="7" bestFit="1" customWidth="1"/>
    <col min="3543" max="3544" width="10.85546875" style="7"/>
    <col min="3545" max="3545" width="11.7109375" style="7" customWidth="1"/>
    <col min="3546" max="3789" width="10.85546875" style="7"/>
    <col min="3790" max="3790" width="7.85546875" style="7" customWidth="1"/>
    <col min="3791" max="3791" width="5.85546875" style="7" customWidth="1"/>
    <col min="3792" max="3792" width="77.42578125" style="7" customWidth="1"/>
    <col min="3793" max="3793" width="15.140625" style="7" customWidth="1"/>
    <col min="3794" max="3794" width="14.85546875" style="7" bestFit="1" customWidth="1"/>
    <col min="3795" max="3795" width="17.7109375" style="7" customWidth="1"/>
    <col min="3796" max="3796" width="20.140625" style="7" bestFit="1" customWidth="1"/>
    <col min="3797" max="3797" width="10.85546875" style="7"/>
    <col min="3798" max="3798" width="18.28515625" style="7" bestFit="1" customWidth="1"/>
    <col min="3799" max="3800" width="10.85546875" style="7"/>
    <col min="3801" max="3801" width="11.7109375" style="7" customWidth="1"/>
    <col min="3802" max="4045" width="10.85546875" style="7"/>
    <col min="4046" max="4046" width="7.85546875" style="7" customWidth="1"/>
    <col min="4047" max="4047" width="5.85546875" style="7" customWidth="1"/>
    <col min="4048" max="4048" width="77.42578125" style="7" customWidth="1"/>
    <col min="4049" max="4049" width="15.140625" style="7" customWidth="1"/>
    <col min="4050" max="4050" width="14.85546875" style="7" bestFit="1" customWidth="1"/>
    <col min="4051" max="4051" width="17.7109375" style="7" customWidth="1"/>
    <col min="4052" max="4052" width="20.140625" style="7" bestFit="1" customWidth="1"/>
    <col min="4053" max="4053" width="10.85546875" style="7"/>
    <col min="4054" max="4054" width="18.28515625" style="7" bestFit="1" customWidth="1"/>
    <col min="4055" max="4056" width="10.85546875" style="7"/>
    <col min="4057" max="4057" width="11.7109375" style="7" customWidth="1"/>
    <col min="4058" max="4301" width="10.85546875" style="7"/>
    <col min="4302" max="4302" width="7.85546875" style="7" customWidth="1"/>
    <col min="4303" max="4303" width="5.85546875" style="7" customWidth="1"/>
    <col min="4304" max="4304" width="77.42578125" style="7" customWidth="1"/>
    <col min="4305" max="4305" width="15.140625" style="7" customWidth="1"/>
    <col min="4306" max="4306" width="14.85546875" style="7" bestFit="1" customWidth="1"/>
    <col min="4307" max="4307" width="17.7109375" style="7" customWidth="1"/>
    <col min="4308" max="4308" width="20.140625" style="7" bestFit="1" customWidth="1"/>
    <col min="4309" max="4309" width="10.85546875" style="7"/>
    <col min="4310" max="4310" width="18.28515625" style="7" bestFit="1" customWidth="1"/>
    <col min="4311" max="4312" width="10.85546875" style="7"/>
    <col min="4313" max="4313" width="11.7109375" style="7" customWidth="1"/>
    <col min="4314" max="4557" width="10.85546875" style="7"/>
    <col min="4558" max="4558" width="7.85546875" style="7" customWidth="1"/>
    <col min="4559" max="4559" width="5.85546875" style="7" customWidth="1"/>
    <col min="4560" max="4560" width="77.42578125" style="7" customWidth="1"/>
    <col min="4561" max="4561" width="15.140625" style="7" customWidth="1"/>
    <col min="4562" max="4562" width="14.85546875" style="7" bestFit="1" customWidth="1"/>
    <col min="4563" max="4563" width="17.7109375" style="7" customWidth="1"/>
    <col min="4564" max="4564" width="20.140625" style="7" bestFit="1" customWidth="1"/>
    <col min="4565" max="4565" width="10.85546875" style="7"/>
    <col min="4566" max="4566" width="18.28515625" style="7" bestFit="1" customWidth="1"/>
    <col min="4567" max="4568" width="10.85546875" style="7"/>
    <col min="4569" max="4569" width="11.7109375" style="7" customWidth="1"/>
    <col min="4570" max="4813" width="10.85546875" style="7"/>
    <col min="4814" max="4814" width="7.85546875" style="7" customWidth="1"/>
    <col min="4815" max="4815" width="5.85546875" style="7" customWidth="1"/>
    <col min="4816" max="4816" width="77.42578125" style="7" customWidth="1"/>
    <col min="4817" max="4817" width="15.140625" style="7" customWidth="1"/>
    <col min="4818" max="4818" width="14.85546875" style="7" bestFit="1" customWidth="1"/>
    <col min="4819" max="4819" width="17.7109375" style="7" customWidth="1"/>
    <col min="4820" max="4820" width="20.140625" style="7" bestFit="1" customWidth="1"/>
    <col min="4821" max="4821" width="10.85546875" style="7"/>
    <col min="4822" max="4822" width="18.28515625" style="7" bestFit="1" customWidth="1"/>
    <col min="4823" max="4824" width="10.85546875" style="7"/>
    <col min="4825" max="4825" width="11.7109375" style="7" customWidth="1"/>
    <col min="4826" max="5069" width="10.85546875" style="7"/>
    <col min="5070" max="5070" width="7.85546875" style="7" customWidth="1"/>
    <col min="5071" max="5071" width="5.85546875" style="7" customWidth="1"/>
    <col min="5072" max="5072" width="77.42578125" style="7" customWidth="1"/>
    <col min="5073" max="5073" width="15.140625" style="7" customWidth="1"/>
    <col min="5074" max="5074" width="14.85546875" style="7" bestFit="1" customWidth="1"/>
    <col min="5075" max="5075" width="17.7109375" style="7" customWidth="1"/>
    <col min="5076" max="5076" width="20.140625" style="7" bestFit="1" customWidth="1"/>
    <col min="5077" max="5077" width="10.85546875" style="7"/>
    <col min="5078" max="5078" width="18.28515625" style="7" bestFit="1" customWidth="1"/>
    <col min="5079" max="5080" width="10.85546875" style="7"/>
    <col min="5081" max="5081" width="11.7109375" style="7" customWidth="1"/>
    <col min="5082" max="5325" width="10.85546875" style="7"/>
    <col min="5326" max="5326" width="7.85546875" style="7" customWidth="1"/>
    <col min="5327" max="5327" width="5.85546875" style="7" customWidth="1"/>
    <col min="5328" max="5328" width="77.42578125" style="7" customWidth="1"/>
    <col min="5329" max="5329" width="15.140625" style="7" customWidth="1"/>
    <col min="5330" max="5330" width="14.85546875" style="7" bestFit="1" customWidth="1"/>
    <col min="5331" max="5331" width="17.7109375" style="7" customWidth="1"/>
    <col min="5332" max="5332" width="20.140625" style="7" bestFit="1" customWidth="1"/>
    <col min="5333" max="5333" width="10.85546875" style="7"/>
    <col min="5334" max="5334" width="18.28515625" style="7" bestFit="1" customWidth="1"/>
    <col min="5335" max="5336" width="10.85546875" style="7"/>
    <col min="5337" max="5337" width="11.7109375" style="7" customWidth="1"/>
    <col min="5338" max="5581" width="10.85546875" style="7"/>
    <col min="5582" max="5582" width="7.85546875" style="7" customWidth="1"/>
    <col min="5583" max="5583" width="5.85546875" style="7" customWidth="1"/>
    <col min="5584" max="5584" width="77.42578125" style="7" customWidth="1"/>
    <col min="5585" max="5585" width="15.140625" style="7" customWidth="1"/>
    <col min="5586" max="5586" width="14.85546875" style="7" bestFit="1" customWidth="1"/>
    <col min="5587" max="5587" width="17.7109375" style="7" customWidth="1"/>
    <col min="5588" max="5588" width="20.140625" style="7" bestFit="1" customWidth="1"/>
    <col min="5589" max="5589" width="10.85546875" style="7"/>
    <col min="5590" max="5590" width="18.28515625" style="7" bestFit="1" customWidth="1"/>
    <col min="5591" max="5592" width="10.85546875" style="7"/>
    <col min="5593" max="5593" width="11.7109375" style="7" customWidth="1"/>
    <col min="5594" max="5837" width="10.85546875" style="7"/>
    <col min="5838" max="5838" width="7.85546875" style="7" customWidth="1"/>
    <col min="5839" max="5839" width="5.85546875" style="7" customWidth="1"/>
    <col min="5840" max="5840" width="77.42578125" style="7" customWidth="1"/>
    <col min="5841" max="5841" width="15.140625" style="7" customWidth="1"/>
    <col min="5842" max="5842" width="14.85546875" style="7" bestFit="1" customWidth="1"/>
    <col min="5843" max="5843" width="17.7109375" style="7" customWidth="1"/>
    <col min="5844" max="5844" width="20.140625" style="7" bestFit="1" customWidth="1"/>
    <col min="5845" max="5845" width="10.85546875" style="7"/>
    <col min="5846" max="5846" width="18.28515625" style="7" bestFit="1" customWidth="1"/>
    <col min="5847" max="5848" width="10.85546875" style="7"/>
    <col min="5849" max="5849" width="11.7109375" style="7" customWidth="1"/>
    <col min="5850" max="6093" width="10.85546875" style="7"/>
    <col min="6094" max="6094" width="7.85546875" style="7" customWidth="1"/>
    <col min="6095" max="6095" width="5.85546875" style="7" customWidth="1"/>
    <col min="6096" max="6096" width="77.42578125" style="7" customWidth="1"/>
    <col min="6097" max="6097" width="15.140625" style="7" customWidth="1"/>
    <col min="6098" max="6098" width="14.85546875" style="7" bestFit="1" customWidth="1"/>
    <col min="6099" max="6099" width="17.7109375" style="7" customWidth="1"/>
    <col min="6100" max="6100" width="20.140625" style="7" bestFit="1" customWidth="1"/>
    <col min="6101" max="6101" width="10.85546875" style="7"/>
    <col min="6102" max="6102" width="18.28515625" style="7" bestFit="1" customWidth="1"/>
    <col min="6103" max="6104" width="10.85546875" style="7"/>
    <col min="6105" max="6105" width="11.7109375" style="7" customWidth="1"/>
    <col min="6106" max="6349" width="10.85546875" style="7"/>
    <col min="6350" max="6350" width="7.85546875" style="7" customWidth="1"/>
    <col min="6351" max="6351" width="5.85546875" style="7" customWidth="1"/>
    <col min="6352" max="6352" width="77.42578125" style="7" customWidth="1"/>
    <col min="6353" max="6353" width="15.140625" style="7" customWidth="1"/>
    <col min="6354" max="6354" width="14.85546875" style="7" bestFit="1" customWidth="1"/>
    <col min="6355" max="6355" width="17.7109375" style="7" customWidth="1"/>
    <col min="6356" max="6356" width="20.140625" style="7" bestFit="1" customWidth="1"/>
    <col min="6357" max="6357" width="10.85546875" style="7"/>
    <col min="6358" max="6358" width="18.28515625" style="7" bestFit="1" customWidth="1"/>
    <col min="6359" max="6360" width="10.85546875" style="7"/>
    <col min="6361" max="6361" width="11.7109375" style="7" customWidth="1"/>
    <col min="6362" max="6605" width="10.85546875" style="7"/>
    <col min="6606" max="6606" width="7.85546875" style="7" customWidth="1"/>
    <col min="6607" max="6607" width="5.85546875" style="7" customWidth="1"/>
    <col min="6608" max="6608" width="77.42578125" style="7" customWidth="1"/>
    <col min="6609" max="6609" width="15.140625" style="7" customWidth="1"/>
    <col min="6610" max="6610" width="14.85546875" style="7" bestFit="1" customWidth="1"/>
    <col min="6611" max="6611" width="17.7109375" style="7" customWidth="1"/>
    <col min="6612" max="6612" width="20.140625" style="7" bestFit="1" customWidth="1"/>
    <col min="6613" max="6613" width="10.85546875" style="7"/>
    <col min="6614" max="6614" width="18.28515625" style="7" bestFit="1" customWidth="1"/>
    <col min="6615" max="6616" width="10.85546875" style="7"/>
    <col min="6617" max="6617" width="11.7109375" style="7" customWidth="1"/>
    <col min="6618" max="6861" width="10.85546875" style="7"/>
    <col min="6862" max="6862" width="7.85546875" style="7" customWidth="1"/>
    <col min="6863" max="6863" width="5.85546875" style="7" customWidth="1"/>
    <col min="6864" max="6864" width="77.42578125" style="7" customWidth="1"/>
    <col min="6865" max="6865" width="15.140625" style="7" customWidth="1"/>
    <col min="6866" max="6866" width="14.85546875" style="7" bestFit="1" customWidth="1"/>
    <col min="6867" max="6867" width="17.7109375" style="7" customWidth="1"/>
    <col min="6868" max="6868" width="20.140625" style="7" bestFit="1" customWidth="1"/>
    <col min="6869" max="6869" width="10.85546875" style="7"/>
    <col min="6870" max="6870" width="18.28515625" style="7" bestFit="1" customWidth="1"/>
    <col min="6871" max="6872" width="10.85546875" style="7"/>
    <col min="6873" max="6873" width="11.7109375" style="7" customWidth="1"/>
    <col min="6874" max="7117" width="10.85546875" style="7"/>
    <col min="7118" max="7118" width="7.85546875" style="7" customWidth="1"/>
    <col min="7119" max="7119" width="5.85546875" style="7" customWidth="1"/>
    <col min="7120" max="7120" width="77.42578125" style="7" customWidth="1"/>
    <col min="7121" max="7121" width="15.140625" style="7" customWidth="1"/>
    <col min="7122" max="7122" width="14.85546875" style="7" bestFit="1" customWidth="1"/>
    <col min="7123" max="7123" width="17.7109375" style="7" customWidth="1"/>
    <col min="7124" max="7124" width="20.140625" style="7" bestFit="1" customWidth="1"/>
    <col min="7125" max="7125" width="10.85546875" style="7"/>
    <col min="7126" max="7126" width="18.28515625" style="7" bestFit="1" customWidth="1"/>
    <col min="7127" max="7128" width="10.85546875" style="7"/>
    <col min="7129" max="7129" width="11.7109375" style="7" customWidth="1"/>
    <col min="7130" max="7373" width="10.85546875" style="7"/>
    <col min="7374" max="7374" width="7.85546875" style="7" customWidth="1"/>
    <col min="7375" max="7375" width="5.85546875" style="7" customWidth="1"/>
    <col min="7376" max="7376" width="77.42578125" style="7" customWidth="1"/>
    <col min="7377" max="7377" width="15.140625" style="7" customWidth="1"/>
    <col min="7378" max="7378" width="14.85546875" style="7" bestFit="1" customWidth="1"/>
    <col min="7379" max="7379" width="17.7109375" style="7" customWidth="1"/>
    <col min="7380" max="7380" width="20.140625" style="7" bestFit="1" customWidth="1"/>
    <col min="7381" max="7381" width="10.85546875" style="7"/>
    <col min="7382" max="7382" width="18.28515625" style="7" bestFit="1" customWidth="1"/>
    <col min="7383" max="7384" width="10.85546875" style="7"/>
    <col min="7385" max="7385" width="11.7109375" style="7" customWidth="1"/>
    <col min="7386" max="7629" width="10.85546875" style="7"/>
    <col min="7630" max="7630" width="7.85546875" style="7" customWidth="1"/>
    <col min="7631" max="7631" width="5.85546875" style="7" customWidth="1"/>
    <col min="7632" max="7632" width="77.42578125" style="7" customWidth="1"/>
    <col min="7633" max="7633" width="15.140625" style="7" customWidth="1"/>
    <col min="7634" max="7634" width="14.85546875" style="7" bestFit="1" customWidth="1"/>
    <col min="7635" max="7635" width="17.7109375" style="7" customWidth="1"/>
    <col min="7636" max="7636" width="20.140625" style="7" bestFit="1" customWidth="1"/>
    <col min="7637" max="7637" width="10.85546875" style="7"/>
    <col min="7638" max="7638" width="18.28515625" style="7" bestFit="1" customWidth="1"/>
    <col min="7639" max="7640" width="10.85546875" style="7"/>
    <col min="7641" max="7641" width="11.7109375" style="7" customWidth="1"/>
    <col min="7642" max="7885" width="10.85546875" style="7"/>
    <col min="7886" max="7886" width="7.85546875" style="7" customWidth="1"/>
    <col min="7887" max="7887" width="5.85546875" style="7" customWidth="1"/>
    <col min="7888" max="7888" width="77.42578125" style="7" customWidth="1"/>
    <col min="7889" max="7889" width="15.140625" style="7" customWidth="1"/>
    <col min="7890" max="7890" width="14.85546875" style="7" bestFit="1" customWidth="1"/>
    <col min="7891" max="7891" width="17.7109375" style="7" customWidth="1"/>
    <col min="7892" max="7892" width="20.140625" style="7" bestFit="1" customWidth="1"/>
    <col min="7893" max="7893" width="10.85546875" style="7"/>
    <col min="7894" max="7894" width="18.28515625" style="7" bestFit="1" customWidth="1"/>
    <col min="7895" max="7896" width="10.85546875" style="7"/>
    <col min="7897" max="7897" width="11.7109375" style="7" customWidth="1"/>
    <col min="7898" max="8141" width="10.85546875" style="7"/>
    <col min="8142" max="8142" width="7.85546875" style="7" customWidth="1"/>
    <col min="8143" max="8143" width="5.85546875" style="7" customWidth="1"/>
    <col min="8144" max="8144" width="77.42578125" style="7" customWidth="1"/>
    <col min="8145" max="8145" width="15.140625" style="7" customWidth="1"/>
    <col min="8146" max="8146" width="14.85546875" style="7" bestFit="1" customWidth="1"/>
    <col min="8147" max="8147" width="17.7109375" style="7" customWidth="1"/>
    <col min="8148" max="8148" width="20.140625" style="7" bestFit="1" customWidth="1"/>
    <col min="8149" max="8149" width="10.85546875" style="7"/>
    <col min="8150" max="8150" width="18.28515625" style="7" bestFit="1" customWidth="1"/>
    <col min="8151" max="8152" width="10.85546875" style="7"/>
    <col min="8153" max="8153" width="11.7109375" style="7" customWidth="1"/>
    <col min="8154" max="8397" width="10.85546875" style="7"/>
    <col min="8398" max="8398" width="7.85546875" style="7" customWidth="1"/>
    <col min="8399" max="8399" width="5.85546875" style="7" customWidth="1"/>
    <col min="8400" max="8400" width="77.42578125" style="7" customWidth="1"/>
    <col min="8401" max="8401" width="15.140625" style="7" customWidth="1"/>
    <col min="8402" max="8402" width="14.85546875" style="7" bestFit="1" customWidth="1"/>
    <col min="8403" max="8403" width="17.7109375" style="7" customWidth="1"/>
    <col min="8404" max="8404" width="20.140625" style="7" bestFit="1" customWidth="1"/>
    <col min="8405" max="8405" width="10.85546875" style="7"/>
    <col min="8406" max="8406" width="18.28515625" style="7" bestFit="1" customWidth="1"/>
    <col min="8407" max="8408" width="10.85546875" style="7"/>
    <col min="8409" max="8409" width="11.7109375" style="7" customWidth="1"/>
    <col min="8410" max="8653" width="10.85546875" style="7"/>
    <col min="8654" max="8654" width="7.85546875" style="7" customWidth="1"/>
    <col min="8655" max="8655" width="5.85546875" style="7" customWidth="1"/>
    <col min="8656" max="8656" width="77.42578125" style="7" customWidth="1"/>
    <col min="8657" max="8657" width="15.140625" style="7" customWidth="1"/>
    <col min="8658" max="8658" width="14.85546875" style="7" bestFit="1" customWidth="1"/>
    <col min="8659" max="8659" width="17.7109375" style="7" customWidth="1"/>
    <col min="8660" max="8660" width="20.140625" style="7" bestFit="1" customWidth="1"/>
    <col min="8661" max="8661" width="10.85546875" style="7"/>
    <col min="8662" max="8662" width="18.28515625" style="7" bestFit="1" customWidth="1"/>
    <col min="8663" max="8664" width="10.85546875" style="7"/>
    <col min="8665" max="8665" width="11.7109375" style="7" customWidth="1"/>
    <col min="8666" max="8909" width="10.85546875" style="7"/>
    <col min="8910" max="8910" width="7.85546875" style="7" customWidth="1"/>
    <col min="8911" max="8911" width="5.85546875" style="7" customWidth="1"/>
    <col min="8912" max="8912" width="77.42578125" style="7" customWidth="1"/>
    <col min="8913" max="8913" width="15.140625" style="7" customWidth="1"/>
    <col min="8914" max="8914" width="14.85546875" style="7" bestFit="1" customWidth="1"/>
    <col min="8915" max="8915" width="17.7109375" style="7" customWidth="1"/>
    <col min="8916" max="8916" width="20.140625" style="7" bestFit="1" customWidth="1"/>
    <col min="8917" max="8917" width="10.85546875" style="7"/>
    <col min="8918" max="8918" width="18.28515625" style="7" bestFit="1" customWidth="1"/>
    <col min="8919" max="8920" width="10.85546875" style="7"/>
    <col min="8921" max="8921" width="11.7109375" style="7" customWidth="1"/>
    <col min="8922" max="9165" width="10.85546875" style="7"/>
    <col min="9166" max="9166" width="7.85546875" style="7" customWidth="1"/>
    <col min="9167" max="9167" width="5.85546875" style="7" customWidth="1"/>
    <col min="9168" max="9168" width="77.42578125" style="7" customWidth="1"/>
    <col min="9169" max="9169" width="15.140625" style="7" customWidth="1"/>
    <col min="9170" max="9170" width="14.85546875" style="7" bestFit="1" customWidth="1"/>
    <col min="9171" max="9171" width="17.7109375" style="7" customWidth="1"/>
    <col min="9172" max="9172" width="20.140625" style="7" bestFit="1" customWidth="1"/>
    <col min="9173" max="9173" width="10.85546875" style="7"/>
    <col min="9174" max="9174" width="18.28515625" style="7" bestFit="1" customWidth="1"/>
    <col min="9175" max="9176" width="10.85546875" style="7"/>
    <col min="9177" max="9177" width="11.7109375" style="7" customWidth="1"/>
    <col min="9178" max="9421" width="10.85546875" style="7"/>
    <col min="9422" max="9422" width="7.85546875" style="7" customWidth="1"/>
    <col min="9423" max="9423" width="5.85546875" style="7" customWidth="1"/>
    <col min="9424" max="9424" width="77.42578125" style="7" customWidth="1"/>
    <col min="9425" max="9425" width="15.140625" style="7" customWidth="1"/>
    <col min="9426" max="9426" width="14.85546875" style="7" bestFit="1" customWidth="1"/>
    <col min="9427" max="9427" width="17.7109375" style="7" customWidth="1"/>
    <col min="9428" max="9428" width="20.140625" style="7" bestFit="1" customWidth="1"/>
    <col min="9429" max="9429" width="10.85546875" style="7"/>
    <col min="9430" max="9430" width="18.28515625" style="7" bestFit="1" customWidth="1"/>
    <col min="9431" max="9432" width="10.85546875" style="7"/>
    <col min="9433" max="9433" width="11.7109375" style="7" customWidth="1"/>
    <col min="9434" max="9677" width="10.85546875" style="7"/>
    <col min="9678" max="9678" width="7.85546875" style="7" customWidth="1"/>
    <col min="9679" max="9679" width="5.85546875" style="7" customWidth="1"/>
    <col min="9680" max="9680" width="77.42578125" style="7" customWidth="1"/>
    <col min="9681" max="9681" width="15.140625" style="7" customWidth="1"/>
    <col min="9682" max="9682" width="14.85546875" style="7" bestFit="1" customWidth="1"/>
    <col min="9683" max="9683" width="17.7109375" style="7" customWidth="1"/>
    <col min="9684" max="9684" width="20.140625" style="7" bestFit="1" customWidth="1"/>
    <col min="9685" max="9685" width="10.85546875" style="7"/>
    <col min="9686" max="9686" width="18.28515625" style="7" bestFit="1" customWidth="1"/>
    <col min="9687" max="9688" width="10.85546875" style="7"/>
    <col min="9689" max="9689" width="11.7109375" style="7" customWidth="1"/>
    <col min="9690" max="9933" width="10.85546875" style="7"/>
    <col min="9934" max="9934" width="7.85546875" style="7" customWidth="1"/>
    <col min="9935" max="9935" width="5.85546875" style="7" customWidth="1"/>
    <col min="9936" max="9936" width="77.42578125" style="7" customWidth="1"/>
    <col min="9937" max="9937" width="15.140625" style="7" customWidth="1"/>
    <col min="9938" max="9938" width="14.85546875" style="7" bestFit="1" customWidth="1"/>
    <col min="9939" max="9939" width="17.7109375" style="7" customWidth="1"/>
    <col min="9940" max="9940" width="20.140625" style="7" bestFit="1" customWidth="1"/>
    <col min="9941" max="9941" width="10.85546875" style="7"/>
    <col min="9942" max="9942" width="18.28515625" style="7" bestFit="1" customWidth="1"/>
    <col min="9943" max="9944" width="10.85546875" style="7"/>
    <col min="9945" max="9945" width="11.7109375" style="7" customWidth="1"/>
    <col min="9946" max="10189" width="10.85546875" style="7"/>
    <col min="10190" max="10190" width="7.85546875" style="7" customWidth="1"/>
    <col min="10191" max="10191" width="5.85546875" style="7" customWidth="1"/>
    <col min="10192" max="10192" width="77.42578125" style="7" customWidth="1"/>
    <col min="10193" max="10193" width="15.140625" style="7" customWidth="1"/>
    <col min="10194" max="10194" width="14.85546875" style="7" bestFit="1" customWidth="1"/>
    <col min="10195" max="10195" width="17.7109375" style="7" customWidth="1"/>
    <col min="10196" max="10196" width="20.140625" style="7" bestFit="1" customWidth="1"/>
    <col min="10197" max="10197" width="10.85546875" style="7"/>
    <col min="10198" max="10198" width="18.28515625" style="7" bestFit="1" customWidth="1"/>
    <col min="10199" max="10200" width="10.85546875" style="7"/>
    <col min="10201" max="10201" width="11.7109375" style="7" customWidth="1"/>
    <col min="10202" max="10445" width="10.85546875" style="7"/>
    <col min="10446" max="10446" width="7.85546875" style="7" customWidth="1"/>
    <col min="10447" max="10447" width="5.85546875" style="7" customWidth="1"/>
    <col min="10448" max="10448" width="77.42578125" style="7" customWidth="1"/>
    <col min="10449" max="10449" width="15.140625" style="7" customWidth="1"/>
    <col min="10450" max="10450" width="14.85546875" style="7" bestFit="1" customWidth="1"/>
    <col min="10451" max="10451" width="17.7109375" style="7" customWidth="1"/>
    <col min="10452" max="10452" width="20.140625" style="7" bestFit="1" customWidth="1"/>
    <col min="10453" max="10453" width="10.85546875" style="7"/>
    <col min="10454" max="10454" width="18.28515625" style="7" bestFit="1" customWidth="1"/>
    <col min="10455" max="10456" width="10.85546875" style="7"/>
    <col min="10457" max="10457" width="11.7109375" style="7" customWidth="1"/>
    <col min="10458" max="10701" width="10.85546875" style="7"/>
    <col min="10702" max="10702" width="7.85546875" style="7" customWidth="1"/>
    <col min="10703" max="10703" width="5.85546875" style="7" customWidth="1"/>
    <col min="10704" max="10704" width="77.42578125" style="7" customWidth="1"/>
    <col min="10705" max="10705" width="15.140625" style="7" customWidth="1"/>
    <col min="10706" max="10706" width="14.85546875" style="7" bestFit="1" customWidth="1"/>
    <col min="10707" max="10707" width="17.7109375" style="7" customWidth="1"/>
    <col min="10708" max="10708" width="20.140625" style="7" bestFit="1" customWidth="1"/>
    <col min="10709" max="10709" width="10.85546875" style="7"/>
    <col min="10710" max="10710" width="18.28515625" style="7" bestFit="1" customWidth="1"/>
    <col min="10711" max="10712" width="10.85546875" style="7"/>
    <col min="10713" max="10713" width="11.7109375" style="7" customWidth="1"/>
    <col min="10714" max="10957" width="10.85546875" style="7"/>
    <col min="10958" max="10958" width="7.85546875" style="7" customWidth="1"/>
    <col min="10959" max="10959" width="5.85546875" style="7" customWidth="1"/>
    <col min="10960" max="10960" width="77.42578125" style="7" customWidth="1"/>
    <col min="10961" max="10961" width="15.140625" style="7" customWidth="1"/>
    <col min="10962" max="10962" width="14.85546875" style="7" bestFit="1" customWidth="1"/>
    <col min="10963" max="10963" width="17.7109375" style="7" customWidth="1"/>
    <col min="10964" max="10964" width="20.140625" style="7" bestFit="1" customWidth="1"/>
    <col min="10965" max="10965" width="10.85546875" style="7"/>
    <col min="10966" max="10966" width="18.28515625" style="7" bestFit="1" customWidth="1"/>
    <col min="10967" max="10968" width="10.85546875" style="7"/>
    <col min="10969" max="10969" width="11.7109375" style="7" customWidth="1"/>
    <col min="10970" max="11213" width="10.85546875" style="7"/>
    <col min="11214" max="11214" width="7.85546875" style="7" customWidth="1"/>
    <col min="11215" max="11215" width="5.85546875" style="7" customWidth="1"/>
    <col min="11216" max="11216" width="77.42578125" style="7" customWidth="1"/>
    <col min="11217" max="11217" width="15.140625" style="7" customWidth="1"/>
    <col min="11218" max="11218" width="14.85546875" style="7" bestFit="1" customWidth="1"/>
    <col min="11219" max="11219" width="17.7109375" style="7" customWidth="1"/>
    <col min="11220" max="11220" width="20.140625" style="7" bestFit="1" customWidth="1"/>
    <col min="11221" max="11221" width="10.85546875" style="7"/>
    <col min="11222" max="11222" width="18.28515625" style="7" bestFit="1" customWidth="1"/>
    <col min="11223" max="11224" width="10.85546875" style="7"/>
    <col min="11225" max="11225" width="11.7109375" style="7" customWidth="1"/>
    <col min="11226" max="11469" width="10.85546875" style="7"/>
    <col min="11470" max="11470" width="7.85546875" style="7" customWidth="1"/>
    <col min="11471" max="11471" width="5.85546875" style="7" customWidth="1"/>
    <col min="11472" max="11472" width="77.42578125" style="7" customWidth="1"/>
    <col min="11473" max="11473" width="15.140625" style="7" customWidth="1"/>
    <col min="11474" max="11474" width="14.85546875" style="7" bestFit="1" customWidth="1"/>
    <col min="11475" max="11475" width="17.7109375" style="7" customWidth="1"/>
    <col min="11476" max="11476" width="20.140625" style="7" bestFit="1" customWidth="1"/>
    <col min="11477" max="11477" width="10.85546875" style="7"/>
    <col min="11478" max="11478" width="18.28515625" style="7" bestFit="1" customWidth="1"/>
    <col min="11479" max="11480" width="10.85546875" style="7"/>
    <col min="11481" max="11481" width="11.7109375" style="7" customWidth="1"/>
    <col min="11482" max="11725" width="10.85546875" style="7"/>
    <col min="11726" max="11726" width="7.85546875" style="7" customWidth="1"/>
    <col min="11727" max="11727" width="5.85546875" style="7" customWidth="1"/>
    <col min="11728" max="11728" width="77.42578125" style="7" customWidth="1"/>
    <col min="11729" max="11729" width="15.140625" style="7" customWidth="1"/>
    <col min="11730" max="11730" width="14.85546875" style="7" bestFit="1" customWidth="1"/>
    <col min="11731" max="11731" width="17.7109375" style="7" customWidth="1"/>
    <col min="11732" max="11732" width="20.140625" style="7" bestFit="1" customWidth="1"/>
    <col min="11733" max="11733" width="10.85546875" style="7"/>
    <col min="11734" max="11734" width="18.28515625" style="7" bestFit="1" customWidth="1"/>
    <col min="11735" max="11736" width="10.85546875" style="7"/>
    <col min="11737" max="11737" width="11.7109375" style="7" customWidth="1"/>
    <col min="11738" max="11981" width="10.85546875" style="7"/>
    <col min="11982" max="11982" width="7.85546875" style="7" customWidth="1"/>
    <col min="11983" max="11983" width="5.85546875" style="7" customWidth="1"/>
    <col min="11984" max="11984" width="77.42578125" style="7" customWidth="1"/>
    <col min="11985" max="11985" width="15.140625" style="7" customWidth="1"/>
    <col min="11986" max="11986" width="14.85546875" style="7" bestFit="1" customWidth="1"/>
    <col min="11987" max="11987" width="17.7109375" style="7" customWidth="1"/>
    <col min="11988" max="11988" width="20.140625" style="7" bestFit="1" customWidth="1"/>
    <col min="11989" max="11989" width="10.85546875" style="7"/>
    <col min="11990" max="11990" width="18.28515625" style="7" bestFit="1" customWidth="1"/>
    <col min="11991" max="11992" width="10.85546875" style="7"/>
    <col min="11993" max="11993" width="11.7109375" style="7" customWidth="1"/>
    <col min="11994" max="12237" width="10.85546875" style="7"/>
    <col min="12238" max="12238" width="7.85546875" style="7" customWidth="1"/>
    <col min="12239" max="12239" width="5.85546875" style="7" customWidth="1"/>
    <col min="12240" max="12240" width="77.42578125" style="7" customWidth="1"/>
    <col min="12241" max="12241" width="15.140625" style="7" customWidth="1"/>
    <col min="12242" max="12242" width="14.85546875" style="7" bestFit="1" customWidth="1"/>
    <col min="12243" max="12243" width="17.7109375" style="7" customWidth="1"/>
    <col min="12244" max="12244" width="20.140625" style="7" bestFit="1" customWidth="1"/>
    <col min="12245" max="12245" width="10.85546875" style="7"/>
    <col min="12246" max="12246" width="18.28515625" style="7" bestFit="1" customWidth="1"/>
    <col min="12247" max="12248" width="10.85546875" style="7"/>
    <col min="12249" max="12249" width="11.7109375" style="7" customWidth="1"/>
    <col min="12250" max="12493" width="10.85546875" style="7"/>
    <col min="12494" max="12494" width="7.85546875" style="7" customWidth="1"/>
    <col min="12495" max="12495" width="5.85546875" style="7" customWidth="1"/>
    <col min="12496" max="12496" width="77.42578125" style="7" customWidth="1"/>
    <col min="12497" max="12497" width="15.140625" style="7" customWidth="1"/>
    <col min="12498" max="12498" width="14.85546875" style="7" bestFit="1" customWidth="1"/>
    <col min="12499" max="12499" width="17.7109375" style="7" customWidth="1"/>
    <col min="12500" max="12500" width="20.140625" style="7" bestFit="1" customWidth="1"/>
    <col min="12501" max="12501" width="10.85546875" style="7"/>
    <col min="12502" max="12502" width="18.28515625" style="7" bestFit="1" customWidth="1"/>
    <col min="12503" max="12504" width="10.85546875" style="7"/>
    <col min="12505" max="12505" width="11.7109375" style="7" customWidth="1"/>
    <col min="12506" max="12749" width="10.85546875" style="7"/>
    <col min="12750" max="12750" width="7.85546875" style="7" customWidth="1"/>
    <col min="12751" max="12751" width="5.85546875" style="7" customWidth="1"/>
    <col min="12752" max="12752" width="77.42578125" style="7" customWidth="1"/>
    <col min="12753" max="12753" width="15.140625" style="7" customWidth="1"/>
    <col min="12754" max="12754" width="14.85546875" style="7" bestFit="1" customWidth="1"/>
    <col min="12755" max="12755" width="17.7109375" style="7" customWidth="1"/>
    <col min="12756" max="12756" width="20.140625" style="7" bestFit="1" customWidth="1"/>
    <col min="12757" max="12757" width="10.85546875" style="7"/>
    <col min="12758" max="12758" width="18.28515625" style="7" bestFit="1" customWidth="1"/>
    <col min="12759" max="12760" width="10.85546875" style="7"/>
    <col min="12761" max="12761" width="11.7109375" style="7" customWidth="1"/>
    <col min="12762" max="13005" width="10.85546875" style="7"/>
    <col min="13006" max="13006" width="7.85546875" style="7" customWidth="1"/>
    <col min="13007" max="13007" width="5.85546875" style="7" customWidth="1"/>
    <col min="13008" max="13008" width="77.42578125" style="7" customWidth="1"/>
    <col min="13009" max="13009" width="15.140625" style="7" customWidth="1"/>
    <col min="13010" max="13010" width="14.85546875" style="7" bestFit="1" customWidth="1"/>
    <col min="13011" max="13011" width="17.7109375" style="7" customWidth="1"/>
    <col min="13012" max="13012" width="20.140625" style="7" bestFit="1" customWidth="1"/>
    <col min="13013" max="13013" width="10.85546875" style="7"/>
    <col min="13014" max="13014" width="18.28515625" style="7" bestFit="1" customWidth="1"/>
    <col min="13015" max="13016" width="10.85546875" style="7"/>
    <col min="13017" max="13017" width="11.7109375" style="7" customWidth="1"/>
    <col min="13018" max="13261" width="10.85546875" style="7"/>
    <col min="13262" max="13262" width="7.85546875" style="7" customWidth="1"/>
    <col min="13263" max="13263" width="5.85546875" style="7" customWidth="1"/>
    <col min="13264" max="13264" width="77.42578125" style="7" customWidth="1"/>
    <col min="13265" max="13265" width="15.140625" style="7" customWidth="1"/>
    <col min="13266" max="13266" width="14.85546875" style="7" bestFit="1" customWidth="1"/>
    <col min="13267" max="13267" width="17.7109375" style="7" customWidth="1"/>
    <col min="13268" max="13268" width="20.140625" style="7" bestFit="1" customWidth="1"/>
    <col min="13269" max="13269" width="10.85546875" style="7"/>
    <col min="13270" max="13270" width="18.28515625" style="7" bestFit="1" customWidth="1"/>
    <col min="13271" max="13272" width="10.85546875" style="7"/>
    <col min="13273" max="13273" width="11.7109375" style="7" customWidth="1"/>
    <col min="13274" max="13517" width="10.85546875" style="7"/>
    <col min="13518" max="13518" width="7.85546875" style="7" customWidth="1"/>
    <col min="13519" max="13519" width="5.85546875" style="7" customWidth="1"/>
    <col min="13520" max="13520" width="77.42578125" style="7" customWidth="1"/>
    <col min="13521" max="13521" width="15.140625" style="7" customWidth="1"/>
    <col min="13522" max="13522" width="14.85546875" style="7" bestFit="1" customWidth="1"/>
    <col min="13523" max="13523" width="17.7109375" style="7" customWidth="1"/>
    <col min="13524" max="13524" width="20.140625" style="7" bestFit="1" customWidth="1"/>
    <col min="13525" max="13525" width="10.85546875" style="7"/>
    <col min="13526" max="13526" width="18.28515625" style="7" bestFit="1" customWidth="1"/>
    <col min="13527" max="13528" width="10.85546875" style="7"/>
    <col min="13529" max="13529" width="11.7109375" style="7" customWidth="1"/>
    <col min="13530" max="13773" width="10.85546875" style="7"/>
    <col min="13774" max="13774" width="7.85546875" style="7" customWidth="1"/>
    <col min="13775" max="13775" width="5.85546875" style="7" customWidth="1"/>
    <col min="13776" max="13776" width="77.42578125" style="7" customWidth="1"/>
    <col min="13777" max="13777" width="15.140625" style="7" customWidth="1"/>
    <col min="13778" max="13778" width="14.85546875" style="7" bestFit="1" customWidth="1"/>
    <col min="13779" max="13779" width="17.7109375" style="7" customWidth="1"/>
    <col min="13780" max="13780" width="20.140625" style="7" bestFit="1" customWidth="1"/>
    <col min="13781" max="13781" width="10.85546875" style="7"/>
    <col min="13782" max="13782" width="18.28515625" style="7" bestFit="1" customWidth="1"/>
    <col min="13783" max="13784" width="10.85546875" style="7"/>
    <col min="13785" max="13785" width="11.7109375" style="7" customWidth="1"/>
    <col min="13786" max="14029" width="10.85546875" style="7"/>
    <col min="14030" max="14030" width="7.85546875" style="7" customWidth="1"/>
    <col min="14031" max="14031" width="5.85546875" style="7" customWidth="1"/>
    <col min="14032" max="14032" width="77.42578125" style="7" customWidth="1"/>
    <col min="14033" max="14033" width="15.140625" style="7" customWidth="1"/>
    <col min="14034" max="14034" width="14.85546875" style="7" bestFit="1" customWidth="1"/>
    <col min="14035" max="14035" width="17.7109375" style="7" customWidth="1"/>
    <col min="14036" max="14036" width="20.140625" style="7" bestFit="1" customWidth="1"/>
    <col min="14037" max="14037" width="10.85546875" style="7"/>
    <col min="14038" max="14038" width="18.28515625" style="7" bestFit="1" customWidth="1"/>
    <col min="14039" max="14040" width="10.85546875" style="7"/>
    <col min="14041" max="14041" width="11.7109375" style="7" customWidth="1"/>
    <col min="14042" max="14285" width="10.85546875" style="7"/>
    <col min="14286" max="14286" width="7.85546875" style="7" customWidth="1"/>
    <col min="14287" max="14287" width="5.85546875" style="7" customWidth="1"/>
    <col min="14288" max="14288" width="77.42578125" style="7" customWidth="1"/>
    <col min="14289" max="14289" width="15.140625" style="7" customWidth="1"/>
    <col min="14290" max="14290" width="14.85546875" style="7" bestFit="1" customWidth="1"/>
    <col min="14291" max="14291" width="17.7109375" style="7" customWidth="1"/>
    <col min="14292" max="14292" width="20.140625" style="7" bestFit="1" customWidth="1"/>
    <col min="14293" max="14293" width="10.85546875" style="7"/>
    <col min="14294" max="14294" width="18.28515625" style="7" bestFit="1" customWidth="1"/>
    <col min="14295" max="14296" width="10.85546875" style="7"/>
    <col min="14297" max="14297" width="11.7109375" style="7" customWidth="1"/>
    <col min="14298" max="14541" width="10.85546875" style="7"/>
    <col min="14542" max="14542" width="7.85546875" style="7" customWidth="1"/>
    <col min="14543" max="14543" width="5.85546875" style="7" customWidth="1"/>
    <col min="14544" max="14544" width="77.42578125" style="7" customWidth="1"/>
    <col min="14545" max="14545" width="15.140625" style="7" customWidth="1"/>
    <col min="14546" max="14546" width="14.85546875" style="7" bestFit="1" customWidth="1"/>
    <col min="14547" max="14547" width="17.7109375" style="7" customWidth="1"/>
    <col min="14548" max="14548" width="20.140625" style="7" bestFit="1" customWidth="1"/>
    <col min="14549" max="14549" width="10.85546875" style="7"/>
    <col min="14550" max="14550" width="18.28515625" style="7" bestFit="1" customWidth="1"/>
    <col min="14551" max="14552" width="10.85546875" style="7"/>
    <col min="14553" max="14553" width="11.7109375" style="7" customWidth="1"/>
    <col min="14554" max="14797" width="10.85546875" style="7"/>
    <col min="14798" max="14798" width="7.85546875" style="7" customWidth="1"/>
    <col min="14799" max="14799" width="5.85546875" style="7" customWidth="1"/>
    <col min="14800" max="14800" width="77.42578125" style="7" customWidth="1"/>
    <col min="14801" max="14801" width="15.140625" style="7" customWidth="1"/>
    <col min="14802" max="14802" width="14.85546875" style="7" bestFit="1" customWidth="1"/>
    <col min="14803" max="14803" width="17.7109375" style="7" customWidth="1"/>
    <col min="14804" max="14804" width="20.140625" style="7" bestFit="1" customWidth="1"/>
    <col min="14805" max="14805" width="10.85546875" style="7"/>
    <col min="14806" max="14806" width="18.28515625" style="7" bestFit="1" customWidth="1"/>
    <col min="14807" max="14808" width="10.85546875" style="7"/>
    <col min="14809" max="14809" width="11.7109375" style="7" customWidth="1"/>
    <col min="14810" max="15053" width="10.85546875" style="7"/>
    <col min="15054" max="15054" width="7.85546875" style="7" customWidth="1"/>
    <col min="15055" max="15055" width="5.85546875" style="7" customWidth="1"/>
    <col min="15056" max="15056" width="77.42578125" style="7" customWidth="1"/>
    <col min="15057" max="15057" width="15.140625" style="7" customWidth="1"/>
    <col min="15058" max="15058" width="14.85546875" style="7" bestFit="1" customWidth="1"/>
    <col min="15059" max="15059" width="17.7109375" style="7" customWidth="1"/>
    <col min="15060" max="15060" width="20.140625" style="7" bestFit="1" customWidth="1"/>
    <col min="15061" max="15061" width="10.85546875" style="7"/>
    <col min="15062" max="15062" width="18.28515625" style="7" bestFit="1" customWidth="1"/>
    <col min="15063" max="15064" width="10.85546875" style="7"/>
    <col min="15065" max="15065" width="11.7109375" style="7" customWidth="1"/>
    <col min="15066" max="15309" width="10.85546875" style="7"/>
    <col min="15310" max="15310" width="7.85546875" style="7" customWidth="1"/>
    <col min="15311" max="15311" width="5.85546875" style="7" customWidth="1"/>
    <col min="15312" max="15312" width="77.42578125" style="7" customWidth="1"/>
    <col min="15313" max="15313" width="15.140625" style="7" customWidth="1"/>
    <col min="15314" max="15314" width="14.85546875" style="7" bestFit="1" customWidth="1"/>
    <col min="15315" max="15315" width="17.7109375" style="7" customWidth="1"/>
    <col min="15316" max="15316" width="20.140625" style="7" bestFit="1" customWidth="1"/>
    <col min="15317" max="15317" width="10.85546875" style="7"/>
    <col min="15318" max="15318" width="18.28515625" style="7" bestFit="1" customWidth="1"/>
    <col min="15319" max="15320" width="10.85546875" style="7"/>
    <col min="15321" max="15321" width="11.7109375" style="7" customWidth="1"/>
    <col min="15322" max="15565" width="10.85546875" style="7"/>
    <col min="15566" max="15566" width="7.85546875" style="7" customWidth="1"/>
    <col min="15567" max="15567" width="5.85546875" style="7" customWidth="1"/>
    <col min="15568" max="15568" width="77.42578125" style="7" customWidth="1"/>
    <col min="15569" max="15569" width="15.140625" style="7" customWidth="1"/>
    <col min="15570" max="15570" width="14.85546875" style="7" bestFit="1" customWidth="1"/>
    <col min="15571" max="15571" width="17.7109375" style="7" customWidth="1"/>
    <col min="15572" max="15572" width="20.140625" style="7" bestFit="1" customWidth="1"/>
    <col min="15573" max="15573" width="10.85546875" style="7"/>
    <col min="15574" max="15574" width="18.28515625" style="7" bestFit="1" customWidth="1"/>
    <col min="15575" max="15576" width="10.85546875" style="7"/>
    <col min="15577" max="15577" width="11.7109375" style="7" customWidth="1"/>
    <col min="15578" max="15821" width="10.85546875" style="7"/>
    <col min="15822" max="15822" width="7.85546875" style="7" customWidth="1"/>
    <col min="15823" max="15823" width="5.85546875" style="7" customWidth="1"/>
    <col min="15824" max="15824" width="77.42578125" style="7" customWidth="1"/>
    <col min="15825" max="15825" width="15.140625" style="7" customWidth="1"/>
    <col min="15826" max="15826" width="14.85546875" style="7" bestFit="1" customWidth="1"/>
    <col min="15827" max="15827" width="17.7109375" style="7" customWidth="1"/>
    <col min="15828" max="15828" width="20.140625" style="7" bestFit="1" customWidth="1"/>
    <col min="15829" max="15829" width="10.85546875" style="7"/>
    <col min="15830" max="15830" width="18.28515625" style="7" bestFit="1" customWidth="1"/>
    <col min="15831" max="15832" width="10.85546875" style="7"/>
    <col min="15833" max="15833" width="11.7109375" style="7" customWidth="1"/>
    <col min="15834" max="16077" width="10.85546875" style="7"/>
    <col min="16078" max="16078" width="7.85546875" style="7" customWidth="1"/>
    <col min="16079" max="16079" width="5.85546875" style="7" customWidth="1"/>
    <col min="16080" max="16080" width="77.42578125" style="7" customWidth="1"/>
    <col min="16081" max="16081" width="15.140625" style="7" customWidth="1"/>
    <col min="16082" max="16082" width="14.85546875" style="7" bestFit="1" customWidth="1"/>
    <col min="16083" max="16083" width="17.7109375" style="7" customWidth="1"/>
    <col min="16084" max="16084" width="20.140625" style="7" bestFit="1" customWidth="1"/>
    <col min="16085" max="16085" width="10.85546875" style="7"/>
    <col min="16086" max="16086" width="18.28515625" style="7" bestFit="1" customWidth="1"/>
    <col min="16087" max="16088" width="10.85546875" style="7"/>
    <col min="16089" max="16089" width="11.7109375" style="7" customWidth="1"/>
    <col min="16090" max="16383" width="10.85546875" style="7"/>
    <col min="16384" max="16384" width="10.85546875" style="7" customWidth="1"/>
  </cols>
  <sheetData>
    <row r="1" spans="1:15" ht="14.25" thickBot="1" x14ac:dyDescent="0.3"/>
    <row r="2" spans="1:15" s="84" customFormat="1" ht="24" customHeight="1" x14ac:dyDescent="0.25"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1:15" s="84" customFormat="1" ht="75.75" customHeight="1" x14ac:dyDescent="0.25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1:15" s="84" customFormat="1" ht="6" customHeight="1" thickBot="1" x14ac:dyDescent="0.3">
      <c r="B4" s="91"/>
      <c r="C4" s="85"/>
      <c r="D4" s="85"/>
      <c r="E4" s="85"/>
      <c r="F4" s="85"/>
      <c r="G4" s="85"/>
      <c r="H4" s="85"/>
      <c r="I4" s="85"/>
      <c r="J4" s="85"/>
      <c r="M4" s="92"/>
    </row>
    <row r="5" spans="1:15" s="84" customFormat="1" ht="24.95" customHeight="1" thickBot="1" x14ac:dyDescent="0.3">
      <c r="B5" s="159" t="s">
        <v>92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5" s="84" customFormat="1" ht="4.5" customHeight="1" thickBot="1" x14ac:dyDescent="0.3">
      <c r="B6" s="93"/>
      <c r="C6" s="86"/>
      <c r="D6" s="86"/>
      <c r="E6" s="86"/>
      <c r="F6" s="86"/>
      <c r="G6" s="86"/>
      <c r="H6" s="87"/>
      <c r="I6" s="86"/>
      <c r="J6" s="86"/>
      <c r="M6" s="92"/>
    </row>
    <row r="7" spans="1:15" s="84" customFormat="1" ht="65.099999999999994" customHeight="1" thickBot="1" x14ac:dyDescent="0.3">
      <c r="B7" s="162" t="s">
        <v>89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O7" s="88"/>
    </row>
    <row r="8" spans="1:15" s="84" customFormat="1" ht="6" customHeight="1" thickBot="1" x14ac:dyDescent="0.3">
      <c r="B8" s="119"/>
      <c r="C8" s="120"/>
      <c r="D8" s="120"/>
      <c r="E8" s="120"/>
      <c r="F8" s="120"/>
      <c r="G8" s="120"/>
      <c r="H8" s="120"/>
      <c r="I8" s="120"/>
      <c r="J8" s="120"/>
      <c r="M8" s="92"/>
    </row>
    <row r="9" spans="1:15" ht="32.25" customHeight="1" thickBot="1" x14ac:dyDescent="0.25">
      <c r="A9" s="84"/>
      <c r="B9" s="148" t="s">
        <v>0</v>
      </c>
      <c r="C9" s="143" t="s">
        <v>1</v>
      </c>
      <c r="D9" s="138" t="s">
        <v>2</v>
      </c>
      <c r="E9" s="138" t="s">
        <v>3</v>
      </c>
      <c r="F9" s="139" t="s">
        <v>4</v>
      </c>
      <c r="G9" s="140" t="s">
        <v>5</v>
      </c>
      <c r="H9" s="137" t="s">
        <v>6</v>
      </c>
      <c r="I9" s="137" t="s">
        <v>7</v>
      </c>
      <c r="J9" s="140" t="s">
        <v>8</v>
      </c>
      <c r="K9" s="137" t="s">
        <v>9</v>
      </c>
      <c r="L9" s="137" t="s">
        <v>10</v>
      </c>
      <c r="M9" s="141" t="s">
        <v>11</v>
      </c>
    </row>
    <row r="10" spans="1:15" s="84" customFormat="1" ht="15" customHeight="1" x14ac:dyDescent="0.25">
      <c r="B10" s="149"/>
      <c r="C10" s="144" t="s">
        <v>12</v>
      </c>
      <c r="D10" s="142" t="s">
        <v>13</v>
      </c>
      <c r="E10" s="142"/>
      <c r="F10" s="142"/>
      <c r="G10" s="142"/>
      <c r="H10" s="142"/>
      <c r="I10" s="142"/>
      <c r="J10" s="142"/>
      <c r="K10" s="142"/>
      <c r="L10" s="142"/>
      <c r="M10" s="150"/>
    </row>
    <row r="11" spans="1:15" s="89" customFormat="1" ht="15" customHeight="1" x14ac:dyDescent="0.2">
      <c r="B11" s="131" t="s">
        <v>14</v>
      </c>
      <c r="C11" s="121" t="str">
        <f>+C10&amp;"1"</f>
        <v>8.1.1</v>
      </c>
      <c r="D11" s="122" t="s">
        <v>15</v>
      </c>
      <c r="E11" s="121" t="s">
        <v>16</v>
      </c>
      <c r="F11" s="123">
        <v>1</v>
      </c>
      <c r="G11" s="124"/>
      <c r="H11" s="124">
        <f>F11*G11</f>
        <v>0</v>
      </c>
      <c r="I11" s="125">
        <f>+H11</f>
        <v>0</v>
      </c>
      <c r="J11" s="152"/>
      <c r="K11" s="152"/>
      <c r="L11" s="152"/>
      <c r="M11" s="132"/>
      <c r="O11" s="90"/>
    </row>
    <row r="12" spans="1:15" s="89" customFormat="1" ht="15" customHeight="1" x14ac:dyDescent="0.2">
      <c r="B12" s="133"/>
      <c r="C12" s="113" t="str">
        <f>+C10&amp;"2"</f>
        <v>8.1.2</v>
      </c>
      <c r="D12" s="114" t="s">
        <v>17</v>
      </c>
      <c r="E12" s="113"/>
      <c r="F12" s="115"/>
      <c r="G12" s="116"/>
      <c r="H12" s="116"/>
      <c r="I12" s="117">
        <f>SUM(H13:H14)</f>
        <v>0</v>
      </c>
      <c r="J12" s="118"/>
      <c r="K12" s="117"/>
      <c r="L12" s="118"/>
      <c r="M12" s="152"/>
      <c r="O12" s="90"/>
    </row>
    <row r="13" spans="1:15" s="83" customFormat="1" ht="15" customHeight="1" x14ac:dyDescent="0.2">
      <c r="B13" s="135" t="s">
        <v>14</v>
      </c>
      <c r="C13" s="126" t="str">
        <f>+C10&amp;"2.1"</f>
        <v>8.1.2.1</v>
      </c>
      <c r="D13" s="127" t="s">
        <v>18</v>
      </c>
      <c r="E13" s="126" t="s">
        <v>16</v>
      </c>
      <c r="F13" s="128">
        <v>1</v>
      </c>
      <c r="G13" s="129"/>
      <c r="H13" s="129">
        <f>F13*G13</f>
        <v>0</v>
      </c>
      <c r="I13" s="147"/>
      <c r="J13" s="147"/>
      <c r="K13" s="147"/>
      <c r="L13" s="147"/>
      <c r="M13" s="136"/>
    </row>
    <row r="14" spans="1:15" s="83" customFormat="1" ht="15" customHeight="1" x14ac:dyDescent="0.2">
      <c r="B14" s="135" t="s">
        <v>14</v>
      </c>
      <c r="C14" s="126" t="str">
        <f>+C10&amp;"2.2"</f>
        <v>8.1.2.2</v>
      </c>
      <c r="D14" s="127" t="s">
        <v>19</v>
      </c>
      <c r="E14" s="126" t="s">
        <v>16</v>
      </c>
      <c r="F14" s="128">
        <v>1</v>
      </c>
      <c r="G14" s="129"/>
      <c r="H14" s="129">
        <f>F14*G14</f>
        <v>0</v>
      </c>
      <c r="I14" s="147"/>
      <c r="J14" s="147"/>
      <c r="K14" s="147"/>
      <c r="L14" s="147"/>
      <c r="M14" s="136"/>
    </row>
    <row r="15" spans="1:15" s="89" customFormat="1" ht="15" customHeight="1" x14ac:dyDescent="0.2">
      <c r="B15" s="133" t="s">
        <v>14</v>
      </c>
      <c r="C15" s="113" t="str">
        <f>+C10&amp;"3"</f>
        <v>8.1.3</v>
      </c>
      <c r="D15" s="114" t="s">
        <v>20</v>
      </c>
      <c r="E15" s="113" t="s">
        <v>16</v>
      </c>
      <c r="F15" s="115">
        <v>1</v>
      </c>
      <c r="G15" s="116"/>
      <c r="H15" s="116">
        <f t="shared" ref="H15:H21" si="0">F15*G15</f>
        <v>0</v>
      </c>
      <c r="I15" s="117">
        <f>+H15</f>
        <v>0</v>
      </c>
      <c r="J15" s="152"/>
      <c r="K15" s="152"/>
      <c r="L15" s="152"/>
      <c r="M15" s="134"/>
      <c r="O15" s="90"/>
    </row>
    <row r="16" spans="1:15" s="89" customFormat="1" ht="15" customHeight="1" x14ac:dyDescent="0.2">
      <c r="B16" s="133" t="s">
        <v>14</v>
      </c>
      <c r="C16" s="113" t="str">
        <f>+C10&amp;"4"</f>
        <v>8.1.4</v>
      </c>
      <c r="D16" s="114" t="s">
        <v>21</v>
      </c>
      <c r="E16" s="113" t="s">
        <v>22</v>
      </c>
      <c r="F16" s="115">
        <v>13500</v>
      </c>
      <c r="G16" s="116"/>
      <c r="H16" s="116">
        <f>F16*G16</f>
        <v>0</v>
      </c>
      <c r="I16" s="117">
        <f>+H16</f>
        <v>0</v>
      </c>
      <c r="J16" s="152"/>
      <c r="K16" s="152"/>
      <c r="L16" s="152"/>
      <c r="M16" s="134"/>
      <c r="O16" s="90"/>
    </row>
    <row r="17" spans="2:15" s="89" customFormat="1" ht="15" customHeight="1" x14ac:dyDescent="0.2">
      <c r="B17" s="133" t="s">
        <v>14</v>
      </c>
      <c r="C17" s="113" t="str">
        <f>+C10&amp;"5"</f>
        <v>8.1.5</v>
      </c>
      <c r="D17" s="114" t="s">
        <v>23</v>
      </c>
      <c r="E17" s="113" t="s">
        <v>16</v>
      </c>
      <c r="F17" s="115">
        <v>1</v>
      </c>
      <c r="G17" s="116"/>
      <c r="H17" s="116">
        <f>F17*G17</f>
        <v>0</v>
      </c>
      <c r="I17" s="117">
        <f>+H17</f>
        <v>0</v>
      </c>
      <c r="J17" s="152"/>
      <c r="K17" s="152"/>
      <c r="L17" s="152"/>
      <c r="M17" s="134"/>
      <c r="O17" s="90"/>
    </row>
    <row r="18" spans="2:15" s="89" customFormat="1" ht="15" customHeight="1" x14ac:dyDescent="0.2">
      <c r="B18" s="133"/>
      <c r="C18" s="113" t="str">
        <f>+C10&amp;"6"</f>
        <v>8.1.6</v>
      </c>
      <c r="D18" s="114" t="s">
        <v>24</v>
      </c>
      <c r="E18" s="113"/>
      <c r="F18" s="115"/>
      <c r="G18" s="116"/>
      <c r="H18" s="116"/>
      <c r="I18" s="117">
        <f>SUM(H19:H20)</f>
        <v>0</v>
      </c>
      <c r="J18" s="118"/>
      <c r="K18" s="118"/>
      <c r="L18" s="118"/>
      <c r="M18" s="152"/>
      <c r="O18" s="90"/>
    </row>
    <row r="19" spans="2:15" s="83" customFormat="1" ht="15" customHeight="1" x14ac:dyDescent="0.2">
      <c r="B19" s="135" t="s">
        <v>0</v>
      </c>
      <c r="C19" s="126" t="str">
        <f>+C10&amp;"6.1"</f>
        <v>8.1.6.1</v>
      </c>
      <c r="D19" s="127" t="s">
        <v>25</v>
      </c>
      <c r="E19" s="126" t="s">
        <v>26</v>
      </c>
      <c r="F19" s="128">
        <v>3265</v>
      </c>
      <c r="G19" s="129"/>
      <c r="H19" s="129">
        <f>F19*G19</f>
        <v>0</v>
      </c>
      <c r="I19" s="147"/>
      <c r="J19" s="147"/>
      <c r="K19" s="147"/>
      <c r="L19" s="147"/>
      <c r="M19" s="136"/>
    </row>
    <row r="20" spans="2:15" s="83" customFormat="1" ht="15" customHeight="1" x14ac:dyDescent="0.2">
      <c r="B20" s="135" t="s">
        <v>0</v>
      </c>
      <c r="C20" s="126" t="str">
        <f>+C10&amp;"6.2"</f>
        <v>8.1.6.2</v>
      </c>
      <c r="D20" s="127" t="s">
        <v>27</v>
      </c>
      <c r="E20" s="126" t="s">
        <v>26</v>
      </c>
      <c r="F20" s="128">
        <v>29384</v>
      </c>
      <c r="G20" s="129"/>
      <c r="H20" s="129">
        <f>F20*G20</f>
        <v>0</v>
      </c>
      <c r="I20" s="147"/>
      <c r="J20" s="147"/>
      <c r="K20" s="147"/>
      <c r="L20" s="147"/>
      <c r="M20" s="136"/>
    </row>
    <row r="21" spans="2:15" s="89" customFormat="1" ht="15" customHeight="1" x14ac:dyDescent="0.2">
      <c r="B21" s="133" t="s">
        <v>14</v>
      </c>
      <c r="C21" s="113" t="str">
        <f>+C10&amp;"7"</f>
        <v>8.1.7</v>
      </c>
      <c r="D21" s="114" t="s">
        <v>28</v>
      </c>
      <c r="E21" s="113" t="s">
        <v>22</v>
      </c>
      <c r="F21" s="115">
        <v>14351</v>
      </c>
      <c r="G21" s="116"/>
      <c r="H21" s="116">
        <f t="shared" si="0"/>
        <v>0</v>
      </c>
      <c r="I21" s="117">
        <f>+H21</f>
        <v>0</v>
      </c>
      <c r="J21" s="152"/>
      <c r="K21" s="152"/>
      <c r="L21" s="152"/>
      <c r="M21" s="134"/>
      <c r="O21" s="90"/>
    </row>
    <row r="22" spans="2:15" s="89" customFormat="1" ht="15" customHeight="1" x14ac:dyDescent="0.2">
      <c r="B22" s="133"/>
      <c r="C22" s="113" t="str">
        <f>+C10&amp;"8"</f>
        <v>8.1.8</v>
      </c>
      <c r="D22" s="114" t="s">
        <v>29</v>
      </c>
      <c r="E22" s="113"/>
      <c r="F22" s="115"/>
      <c r="G22" s="116"/>
      <c r="H22" s="116"/>
      <c r="I22" s="117">
        <f>SUM(H23:H26)</f>
        <v>0</v>
      </c>
      <c r="J22" s="118"/>
      <c r="K22" s="117"/>
      <c r="L22" s="118"/>
      <c r="M22" s="152"/>
      <c r="O22" s="90"/>
    </row>
    <row r="23" spans="2:15" s="83" customFormat="1" ht="15" customHeight="1" x14ac:dyDescent="0.2">
      <c r="B23" s="135" t="s">
        <v>0</v>
      </c>
      <c r="C23" s="126" t="str">
        <f>+C10&amp;"8.1"</f>
        <v>8.1.8.1</v>
      </c>
      <c r="D23" s="127" t="s">
        <v>30</v>
      </c>
      <c r="E23" s="126" t="s">
        <v>22</v>
      </c>
      <c r="F23" s="128">
        <v>8780</v>
      </c>
      <c r="G23" s="129"/>
      <c r="H23" s="129">
        <f t="shared" ref="H23:H26" si="1">F23*G23</f>
        <v>0</v>
      </c>
      <c r="I23" s="147"/>
      <c r="J23" s="147"/>
      <c r="K23" s="147"/>
      <c r="L23" s="147"/>
      <c r="M23" s="136"/>
    </row>
    <row r="24" spans="2:15" s="83" customFormat="1" ht="15" customHeight="1" x14ac:dyDescent="0.2">
      <c r="B24" s="135" t="s">
        <v>0</v>
      </c>
      <c r="C24" s="126" t="str">
        <f>+C10&amp;"8.2"</f>
        <v>8.1.8.2</v>
      </c>
      <c r="D24" s="127" t="s">
        <v>31</v>
      </c>
      <c r="E24" s="126" t="s">
        <v>22</v>
      </c>
      <c r="F24" s="128">
        <v>4860</v>
      </c>
      <c r="G24" s="129"/>
      <c r="H24" s="129">
        <f t="shared" si="1"/>
        <v>0</v>
      </c>
      <c r="I24" s="147"/>
      <c r="J24" s="147"/>
      <c r="K24" s="147"/>
      <c r="L24" s="147"/>
      <c r="M24" s="136"/>
    </row>
    <row r="25" spans="2:15" s="83" customFormat="1" ht="15" customHeight="1" x14ac:dyDescent="0.2">
      <c r="B25" s="135" t="s">
        <v>0</v>
      </c>
      <c r="C25" s="126" t="str">
        <f>+C10&amp;"8.3"</f>
        <v>8.1.8.3</v>
      </c>
      <c r="D25" s="127" t="s">
        <v>32</v>
      </c>
      <c r="E25" s="126" t="s">
        <v>22</v>
      </c>
      <c r="F25" s="128">
        <v>640</v>
      </c>
      <c r="G25" s="129"/>
      <c r="H25" s="129">
        <f t="shared" si="1"/>
        <v>0</v>
      </c>
      <c r="I25" s="147"/>
      <c r="J25" s="147"/>
      <c r="K25" s="147"/>
      <c r="L25" s="147"/>
      <c r="M25" s="136"/>
    </row>
    <row r="26" spans="2:15" s="83" customFormat="1" ht="15" customHeight="1" x14ac:dyDescent="0.2">
      <c r="B26" s="135" t="s">
        <v>0</v>
      </c>
      <c r="C26" s="126" t="str">
        <f>+C10&amp;"8.4"</f>
        <v>8.1.8.4</v>
      </c>
      <c r="D26" s="127" t="s">
        <v>33</v>
      </c>
      <c r="E26" s="126" t="s">
        <v>22</v>
      </c>
      <c r="F26" s="128">
        <v>1455</v>
      </c>
      <c r="G26" s="129"/>
      <c r="H26" s="129">
        <f t="shared" si="1"/>
        <v>0</v>
      </c>
      <c r="I26" s="147"/>
      <c r="J26" s="147"/>
      <c r="K26" s="147"/>
      <c r="L26" s="147"/>
      <c r="M26" s="136"/>
    </row>
    <row r="27" spans="2:15" s="89" customFormat="1" ht="15" customHeight="1" x14ac:dyDescent="0.2">
      <c r="B27" s="133" t="s">
        <v>14</v>
      </c>
      <c r="C27" s="113" t="str">
        <f>+C10&amp;"9"</f>
        <v>8.1.9</v>
      </c>
      <c r="D27" s="114" t="s">
        <v>34</v>
      </c>
      <c r="E27" s="113"/>
      <c r="F27" s="115"/>
      <c r="G27" s="116"/>
      <c r="H27" s="116"/>
      <c r="I27" s="117">
        <f>SUM(H28:H29)</f>
        <v>0</v>
      </c>
      <c r="J27" s="118"/>
      <c r="K27" s="117"/>
      <c r="L27" s="117"/>
      <c r="M27" s="152"/>
      <c r="O27" s="90"/>
    </row>
    <row r="28" spans="2:15" s="83" customFormat="1" ht="15" customHeight="1" x14ac:dyDescent="0.2">
      <c r="B28" s="135" t="s">
        <v>14</v>
      </c>
      <c r="C28" s="126" t="s">
        <v>35</v>
      </c>
      <c r="D28" s="127" t="s">
        <v>36</v>
      </c>
      <c r="E28" s="126" t="s">
        <v>22</v>
      </c>
      <c r="F28" s="128">
        <v>14351</v>
      </c>
      <c r="G28" s="129"/>
      <c r="H28" s="129">
        <f>F28*G28</f>
        <v>0</v>
      </c>
      <c r="I28" s="147"/>
      <c r="J28" s="147"/>
      <c r="K28" s="147"/>
      <c r="L28" s="147"/>
      <c r="M28" s="136"/>
    </row>
    <row r="29" spans="2:15" s="83" customFormat="1" ht="15" customHeight="1" x14ac:dyDescent="0.2">
      <c r="B29" s="135" t="s">
        <v>14</v>
      </c>
      <c r="C29" s="126" t="s">
        <v>37</v>
      </c>
      <c r="D29" s="127" t="s">
        <v>38</v>
      </c>
      <c r="E29" s="126" t="s">
        <v>22</v>
      </c>
      <c r="F29" s="128">
        <v>14351</v>
      </c>
      <c r="G29" s="129"/>
      <c r="H29" s="129">
        <f>F29*G29</f>
        <v>0</v>
      </c>
      <c r="I29" s="147"/>
      <c r="J29" s="147"/>
      <c r="K29" s="147"/>
      <c r="L29" s="147"/>
      <c r="M29" s="136"/>
    </row>
    <row r="30" spans="2:15" s="89" customFormat="1" ht="15" customHeight="1" x14ac:dyDescent="0.2">
      <c r="B30" s="133" t="s">
        <v>14</v>
      </c>
      <c r="C30" s="113" t="str">
        <f>+C10&amp;"10"</f>
        <v>8.1.10</v>
      </c>
      <c r="D30" s="114" t="s">
        <v>39</v>
      </c>
      <c r="E30" s="113" t="s">
        <v>40</v>
      </c>
      <c r="F30" s="115">
        <v>1596</v>
      </c>
      <c r="G30" s="116"/>
      <c r="H30" s="116">
        <f>F30*G30</f>
        <v>0</v>
      </c>
      <c r="I30" s="117">
        <f>+H30</f>
        <v>0</v>
      </c>
      <c r="J30" s="152"/>
      <c r="K30" s="152"/>
      <c r="L30" s="152"/>
      <c r="M30" s="134"/>
      <c r="O30" s="90"/>
    </row>
    <row r="31" spans="2:15" s="89" customFormat="1" ht="15" customHeight="1" x14ac:dyDescent="0.2">
      <c r="B31" s="133" t="s">
        <v>14</v>
      </c>
      <c r="C31" s="113" t="str">
        <f>+C10&amp;"11"</f>
        <v>8.1.11</v>
      </c>
      <c r="D31" s="114" t="s">
        <v>41</v>
      </c>
      <c r="E31" s="113" t="s">
        <v>22</v>
      </c>
      <c r="F31" s="115">
        <v>14351</v>
      </c>
      <c r="G31" s="116"/>
      <c r="H31" s="116">
        <f>F31*G31</f>
        <v>0</v>
      </c>
      <c r="I31" s="117">
        <f>+H31</f>
        <v>0</v>
      </c>
      <c r="J31" s="152"/>
      <c r="K31" s="152"/>
      <c r="L31" s="152"/>
      <c r="M31" s="134"/>
      <c r="O31" s="90"/>
    </row>
    <row r="32" spans="2:15" s="89" customFormat="1" ht="15" customHeight="1" x14ac:dyDescent="0.2">
      <c r="B32" s="133" t="s">
        <v>14</v>
      </c>
      <c r="C32" s="113" t="str">
        <f>+C10&amp;"12"</f>
        <v>8.1.12</v>
      </c>
      <c r="D32" s="114" t="s">
        <v>42</v>
      </c>
      <c r="E32" s="113" t="s">
        <v>22</v>
      </c>
      <c r="F32" s="115">
        <v>14351</v>
      </c>
      <c r="G32" s="116"/>
      <c r="H32" s="116">
        <f>F32*G32</f>
        <v>0</v>
      </c>
      <c r="I32" s="117">
        <f>+H32</f>
        <v>0</v>
      </c>
      <c r="J32" s="152"/>
      <c r="K32" s="152"/>
      <c r="L32" s="152"/>
      <c r="M32" s="134"/>
      <c r="O32" s="90"/>
    </row>
    <row r="33" spans="2:15" s="89" customFormat="1" ht="15" customHeight="1" x14ac:dyDescent="0.2">
      <c r="B33" s="133"/>
      <c r="C33" s="113" t="str">
        <f>+C10&amp;"13"</f>
        <v>8.1.13</v>
      </c>
      <c r="D33" s="114" t="s">
        <v>43</v>
      </c>
      <c r="E33" s="113"/>
      <c r="F33" s="115"/>
      <c r="G33" s="116"/>
      <c r="H33" s="116"/>
      <c r="I33" s="117">
        <f>SUM(H34:H35)</f>
        <v>0</v>
      </c>
      <c r="J33" s="118"/>
      <c r="K33" s="118"/>
      <c r="L33" s="118"/>
      <c r="M33" s="152"/>
      <c r="O33" s="90"/>
    </row>
    <row r="34" spans="2:15" s="83" customFormat="1" ht="15" customHeight="1" x14ac:dyDescent="0.2">
      <c r="B34" s="135" t="s">
        <v>0</v>
      </c>
      <c r="C34" s="126" t="str">
        <f>+C10&amp;"13.1"</f>
        <v>8.1.13.1</v>
      </c>
      <c r="D34" s="127" t="s">
        <v>44</v>
      </c>
      <c r="E34" s="126" t="s">
        <v>40</v>
      </c>
      <c r="F34" s="128">
        <v>2</v>
      </c>
      <c r="G34" s="129"/>
      <c r="H34" s="129">
        <f>F34*G34</f>
        <v>0</v>
      </c>
      <c r="I34" s="147"/>
      <c r="J34" s="147"/>
      <c r="K34" s="147"/>
      <c r="L34" s="147"/>
      <c r="M34" s="136"/>
    </row>
    <row r="35" spans="2:15" s="83" customFormat="1" ht="15" customHeight="1" x14ac:dyDescent="0.2">
      <c r="B35" s="135" t="s">
        <v>0</v>
      </c>
      <c r="C35" s="126" t="str">
        <f>+C10&amp;"13.2"</f>
        <v>8.1.13.2</v>
      </c>
      <c r="D35" s="127" t="s">
        <v>45</v>
      </c>
      <c r="E35" s="126" t="s">
        <v>40</v>
      </c>
      <c r="F35" s="128">
        <v>2</v>
      </c>
      <c r="G35" s="129"/>
      <c r="H35" s="129">
        <f>F35*G35</f>
        <v>0</v>
      </c>
      <c r="I35" s="147"/>
      <c r="J35" s="147"/>
      <c r="K35" s="147"/>
      <c r="L35" s="147"/>
      <c r="M35" s="136"/>
    </row>
    <row r="36" spans="2:15" s="89" customFormat="1" ht="15" customHeight="1" x14ac:dyDescent="0.2">
      <c r="B36" s="133" t="s">
        <v>0</v>
      </c>
      <c r="C36" s="113" t="str">
        <f>+C10&amp;"14"</f>
        <v>8.1.14</v>
      </c>
      <c r="D36" s="114" t="s">
        <v>46</v>
      </c>
      <c r="E36" s="113" t="s">
        <v>40</v>
      </c>
      <c r="F36" s="115">
        <v>2</v>
      </c>
      <c r="G36" s="116"/>
      <c r="H36" s="116">
        <f>F36*G36</f>
        <v>0</v>
      </c>
      <c r="I36" s="117">
        <f>+H36</f>
        <v>0</v>
      </c>
      <c r="J36" s="152"/>
      <c r="K36" s="152"/>
      <c r="L36" s="152"/>
      <c r="M36" s="134"/>
      <c r="O36" s="90"/>
    </row>
    <row r="37" spans="2:15" s="89" customFormat="1" ht="15" customHeight="1" x14ac:dyDescent="0.2">
      <c r="B37" s="133"/>
      <c r="C37" s="113" t="str">
        <f>+C10&amp;"15"</f>
        <v>8.1.15</v>
      </c>
      <c r="D37" s="114" t="s">
        <v>47</v>
      </c>
      <c r="E37" s="113"/>
      <c r="F37" s="115"/>
      <c r="G37" s="116"/>
      <c r="H37" s="116"/>
      <c r="I37" s="117">
        <f>SUM(H38:H39)</f>
        <v>0</v>
      </c>
      <c r="J37" s="152"/>
      <c r="K37" s="152"/>
      <c r="L37" s="152"/>
      <c r="M37" s="152"/>
      <c r="O37" s="90"/>
    </row>
    <row r="38" spans="2:15" s="83" customFormat="1" ht="15" customHeight="1" x14ac:dyDescent="0.2">
      <c r="B38" s="135" t="s">
        <v>0</v>
      </c>
      <c r="C38" s="126" t="str">
        <f>+C10&amp;"15.1"</f>
        <v>8.1.15.1</v>
      </c>
      <c r="D38" s="127" t="s">
        <v>48</v>
      </c>
      <c r="E38" s="126" t="s">
        <v>40</v>
      </c>
      <c r="F38" s="128">
        <v>4</v>
      </c>
      <c r="G38" s="129"/>
      <c r="H38" s="129">
        <f t="shared" ref="H38:H39" si="2">F38*G38</f>
        <v>0</v>
      </c>
      <c r="I38" s="147"/>
      <c r="J38" s="147"/>
      <c r="K38" s="147"/>
      <c r="L38" s="147"/>
      <c r="M38" s="136"/>
    </row>
    <row r="39" spans="2:15" s="83" customFormat="1" ht="15" customHeight="1" x14ac:dyDescent="0.2">
      <c r="B39" s="135" t="s">
        <v>0</v>
      </c>
      <c r="C39" s="126" t="str">
        <f>+C10&amp;"15.2"</f>
        <v>8.1.15.2</v>
      </c>
      <c r="D39" s="127" t="s">
        <v>49</v>
      </c>
      <c r="E39" s="126" t="s">
        <v>40</v>
      </c>
      <c r="F39" s="128">
        <v>3</v>
      </c>
      <c r="G39" s="129"/>
      <c r="H39" s="129">
        <f t="shared" si="2"/>
        <v>0</v>
      </c>
      <c r="I39" s="147"/>
      <c r="J39" s="147"/>
      <c r="K39" s="147"/>
      <c r="L39" s="147"/>
      <c r="M39" s="136"/>
    </row>
    <row r="40" spans="2:15" s="89" customFormat="1" ht="15" customHeight="1" x14ac:dyDescent="0.2">
      <c r="B40" s="133"/>
      <c r="C40" s="113" t="str">
        <f>+C10&amp;"16"</f>
        <v>8.1.16</v>
      </c>
      <c r="D40" s="114" t="s">
        <v>50</v>
      </c>
      <c r="E40" s="113"/>
      <c r="F40" s="115"/>
      <c r="G40" s="116"/>
      <c r="H40" s="116"/>
      <c r="I40" s="117">
        <f>SUM(H41:H59)</f>
        <v>0</v>
      </c>
      <c r="J40" s="116"/>
      <c r="K40" s="116"/>
      <c r="L40" s="116"/>
      <c r="M40" s="152"/>
      <c r="O40" s="90"/>
    </row>
    <row r="41" spans="2:15" s="83" customFormat="1" ht="15" customHeight="1" x14ac:dyDescent="0.2">
      <c r="B41" s="135" t="s">
        <v>0</v>
      </c>
      <c r="C41" s="126" t="str">
        <f>+C10&amp;"16.1"</f>
        <v>8.1.16.1</v>
      </c>
      <c r="D41" s="127" t="s">
        <v>51</v>
      </c>
      <c r="E41" s="126" t="s">
        <v>40</v>
      </c>
      <c r="F41" s="128">
        <v>1</v>
      </c>
      <c r="G41" s="129"/>
      <c r="H41" s="129">
        <f t="shared" ref="H41:H48" si="3">F41*G41</f>
        <v>0</v>
      </c>
      <c r="I41" s="147"/>
      <c r="J41" s="147"/>
      <c r="K41" s="147"/>
      <c r="L41" s="147"/>
      <c r="M41" s="136"/>
    </row>
    <row r="42" spans="2:15" s="83" customFormat="1" ht="15" customHeight="1" x14ac:dyDescent="0.2">
      <c r="B42" s="135" t="s">
        <v>0</v>
      </c>
      <c r="C42" s="126" t="str">
        <f>+C10&amp;"16.2"</f>
        <v>8.1.16.2</v>
      </c>
      <c r="D42" s="127" t="s">
        <v>52</v>
      </c>
      <c r="E42" s="147"/>
      <c r="F42" s="147"/>
      <c r="G42" s="147"/>
      <c r="H42" s="147"/>
      <c r="I42" s="147"/>
      <c r="J42" s="147"/>
      <c r="K42" s="147"/>
      <c r="L42" s="147"/>
      <c r="M42" s="151"/>
    </row>
    <row r="43" spans="2:15" s="83" customFormat="1" ht="15" customHeight="1" x14ac:dyDescent="0.2">
      <c r="B43" s="135" t="s">
        <v>0</v>
      </c>
      <c r="C43" s="126" t="str">
        <f>+C10&amp;"16.3"</f>
        <v>8.1.16.3</v>
      </c>
      <c r="D43" s="127" t="s">
        <v>53</v>
      </c>
      <c r="E43" s="126" t="s">
        <v>40</v>
      </c>
      <c r="F43" s="128">
        <v>4</v>
      </c>
      <c r="G43" s="129"/>
      <c r="H43" s="129">
        <f t="shared" si="3"/>
        <v>0</v>
      </c>
      <c r="I43" s="147"/>
      <c r="J43" s="147"/>
      <c r="K43" s="147"/>
      <c r="L43" s="147"/>
      <c r="M43" s="136"/>
    </row>
    <row r="44" spans="2:15" s="83" customFormat="1" ht="15" customHeight="1" x14ac:dyDescent="0.2">
      <c r="B44" s="135" t="s">
        <v>0</v>
      </c>
      <c r="C44" s="126" t="str">
        <f>+C10&amp;"16.4"</f>
        <v>8.1.16.4</v>
      </c>
      <c r="D44" s="127" t="s">
        <v>54</v>
      </c>
      <c r="E44" s="126" t="s">
        <v>40</v>
      </c>
      <c r="F44" s="128">
        <v>1</v>
      </c>
      <c r="G44" s="129"/>
      <c r="H44" s="129">
        <f t="shared" si="3"/>
        <v>0</v>
      </c>
      <c r="I44" s="147"/>
      <c r="J44" s="147"/>
      <c r="K44" s="147"/>
      <c r="L44" s="147"/>
      <c r="M44" s="136"/>
    </row>
    <row r="45" spans="2:15" s="83" customFormat="1" ht="15" customHeight="1" x14ac:dyDescent="0.2">
      <c r="B45" s="135" t="s">
        <v>0</v>
      </c>
      <c r="C45" s="126" t="str">
        <f>+C10&amp;"16.5"</f>
        <v>8.1.16.5</v>
      </c>
      <c r="D45" s="127" t="s">
        <v>55</v>
      </c>
      <c r="E45" s="126" t="s">
        <v>40</v>
      </c>
      <c r="F45" s="128">
        <v>6</v>
      </c>
      <c r="G45" s="129"/>
      <c r="H45" s="129">
        <f t="shared" si="3"/>
        <v>0</v>
      </c>
      <c r="I45" s="147"/>
      <c r="J45" s="147"/>
      <c r="K45" s="147"/>
      <c r="L45" s="147"/>
      <c r="M45" s="136"/>
    </row>
    <row r="46" spans="2:15" s="83" customFormat="1" ht="15" customHeight="1" x14ac:dyDescent="0.2">
      <c r="B46" s="135" t="s">
        <v>0</v>
      </c>
      <c r="C46" s="126" t="str">
        <f>+C10&amp;"16.6"</f>
        <v>8.1.16.6</v>
      </c>
      <c r="D46" s="127" t="s">
        <v>56</v>
      </c>
      <c r="E46" s="126" t="s">
        <v>40</v>
      </c>
      <c r="F46" s="128">
        <v>1</v>
      </c>
      <c r="G46" s="129"/>
      <c r="H46" s="129">
        <f t="shared" si="3"/>
        <v>0</v>
      </c>
      <c r="I46" s="147"/>
      <c r="J46" s="147"/>
      <c r="K46" s="147"/>
      <c r="L46" s="147"/>
      <c r="M46" s="136"/>
    </row>
    <row r="47" spans="2:15" s="83" customFormat="1" ht="15" customHeight="1" x14ac:dyDescent="0.2">
      <c r="B47" s="135" t="s">
        <v>0</v>
      </c>
      <c r="C47" s="126" t="str">
        <f>+C10&amp;"16.7"</f>
        <v>8.1.16.7</v>
      </c>
      <c r="D47" s="127" t="s">
        <v>57</v>
      </c>
      <c r="E47" s="126" t="s">
        <v>40</v>
      </c>
      <c r="F47" s="128">
        <v>0</v>
      </c>
      <c r="G47" s="129"/>
      <c r="H47" s="129">
        <f t="shared" si="3"/>
        <v>0</v>
      </c>
      <c r="I47" s="147"/>
      <c r="J47" s="147"/>
      <c r="K47" s="147"/>
      <c r="L47" s="147"/>
      <c r="M47" s="136"/>
    </row>
    <row r="48" spans="2:15" s="83" customFormat="1" ht="15" customHeight="1" x14ac:dyDescent="0.2">
      <c r="B48" s="135" t="s">
        <v>0</v>
      </c>
      <c r="C48" s="126" t="str">
        <f>+C10&amp;"16.8"</f>
        <v>8.1.16.8</v>
      </c>
      <c r="D48" s="127" t="s">
        <v>58</v>
      </c>
      <c r="E48" s="126" t="s">
        <v>40</v>
      </c>
      <c r="F48" s="128">
        <v>0</v>
      </c>
      <c r="G48" s="129"/>
      <c r="H48" s="129">
        <f t="shared" si="3"/>
        <v>0</v>
      </c>
      <c r="I48" s="147"/>
      <c r="J48" s="147"/>
      <c r="K48" s="147"/>
      <c r="L48" s="147"/>
      <c r="M48" s="136"/>
    </row>
    <row r="49" spans="2:15" s="83" customFormat="1" ht="15" customHeight="1" x14ac:dyDescent="0.2">
      <c r="B49" s="135" t="s">
        <v>0</v>
      </c>
      <c r="C49" s="126" t="str">
        <f>+C10&amp;"16.9"</f>
        <v>8.1.16.9</v>
      </c>
      <c r="D49" s="127" t="s">
        <v>59</v>
      </c>
      <c r="E49" s="126" t="s">
        <v>40</v>
      </c>
      <c r="F49" s="128">
        <v>2</v>
      </c>
      <c r="G49" s="129"/>
      <c r="H49" s="129">
        <f>F49*G49</f>
        <v>0</v>
      </c>
      <c r="I49" s="147"/>
      <c r="J49" s="147"/>
      <c r="K49" s="147"/>
      <c r="L49" s="147"/>
      <c r="M49" s="136"/>
    </row>
    <row r="50" spans="2:15" s="83" customFormat="1" ht="15" customHeight="1" x14ac:dyDescent="0.2">
      <c r="B50" s="135" t="s">
        <v>0</v>
      </c>
      <c r="C50" s="126" t="str">
        <f>+C10&amp;"16.10"</f>
        <v>8.1.16.10</v>
      </c>
      <c r="D50" s="127" t="s">
        <v>60</v>
      </c>
      <c r="E50" s="126" t="s">
        <v>40</v>
      </c>
      <c r="F50" s="128">
        <v>1</v>
      </c>
      <c r="G50" s="129"/>
      <c r="H50" s="129">
        <f>F50*G50</f>
        <v>0</v>
      </c>
      <c r="I50" s="147"/>
      <c r="J50" s="147"/>
      <c r="K50" s="147"/>
      <c r="L50" s="147"/>
      <c r="M50" s="136"/>
    </row>
    <row r="51" spans="2:15" s="83" customFormat="1" ht="15" customHeight="1" x14ac:dyDescent="0.2">
      <c r="B51" s="135" t="s">
        <v>0</v>
      </c>
      <c r="C51" s="126" t="str">
        <f>+C10&amp;"16.11"</f>
        <v>8.1.16.11</v>
      </c>
      <c r="D51" s="127" t="s">
        <v>61</v>
      </c>
      <c r="E51" s="126" t="s">
        <v>40</v>
      </c>
      <c r="F51" s="128">
        <v>2</v>
      </c>
      <c r="G51" s="129"/>
      <c r="H51" s="129">
        <f t="shared" ref="H51:H59" si="4">F51*G51</f>
        <v>0</v>
      </c>
      <c r="I51" s="147"/>
      <c r="J51" s="147"/>
      <c r="K51" s="147"/>
      <c r="L51" s="147"/>
      <c r="M51" s="136"/>
    </row>
    <row r="52" spans="2:15" s="83" customFormat="1" ht="15" customHeight="1" x14ac:dyDescent="0.2">
      <c r="B52" s="135" t="s">
        <v>0</v>
      </c>
      <c r="C52" s="126" t="str">
        <f>+C10&amp;"16.12"</f>
        <v>8.1.16.12</v>
      </c>
      <c r="D52" s="127" t="s">
        <v>52</v>
      </c>
      <c r="E52" s="147"/>
      <c r="F52" s="147"/>
      <c r="G52" s="147"/>
      <c r="H52" s="147"/>
      <c r="I52" s="147"/>
      <c r="J52" s="147"/>
      <c r="K52" s="147"/>
      <c r="L52" s="147"/>
      <c r="M52" s="151"/>
    </row>
    <row r="53" spans="2:15" s="83" customFormat="1" ht="15" customHeight="1" x14ac:dyDescent="0.2">
      <c r="B53" s="135" t="s">
        <v>0</v>
      </c>
      <c r="C53" s="126" t="str">
        <f>+C10&amp;"16.13"</f>
        <v>8.1.16.13</v>
      </c>
      <c r="D53" s="127" t="s">
        <v>52</v>
      </c>
      <c r="E53" s="147"/>
      <c r="F53" s="147"/>
      <c r="G53" s="147"/>
      <c r="H53" s="147"/>
      <c r="I53" s="147"/>
      <c r="J53" s="147"/>
      <c r="K53" s="147"/>
      <c r="L53" s="147"/>
      <c r="M53" s="151"/>
    </row>
    <row r="54" spans="2:15" s="83" customFormat="1" ht="15" customHeight="1" x14ac:dyDescent="0.2">
      <c r="B54" s="135" t="s">
        <v>0</v>
      </c>
      <c r="C54" s="126" t="str">
        <f>+C10&amp;"16.14"</f>
        <v>8.1.16.14</v>
      </c>
      <c r="D54" s="127" t="s">
        <v>88</v>
      </c>
      <c r="E54" s="126"/>
      <c r="F54" s="128">
        <v>1</v>
      </c>
      <c r="G54" s="129"/>
      <c r="H54" s="129">
        <f t="shared" si="4"/>
        <v>0</v>
      </c>
      <c r="I54" s="147"/>
      <c r="J54" s="147"/>
      <c r="K54" s="147"/>
      <c r="L54" s="147"/>
      <c r="M54" s="136"/>
    </row>
    <row r="55" spans="2:15" s="83" customFormat="1" ht="15" customHeight="1" x14ac:dyDescent="0.2">
      <c r="B55" s="135" t="s">
        <v>0</v>
      </c>
      <c r="C55" s="126" t="str">
        <f>+C10&amp;"16.15"</f>
        <v>8.1.16.15</v>
      </c>
      <c r="D55" s="127" t="s">
        <v>62</v>
      </c>
      <c r="E55" s="126" t="s">
        <v>22</v>
      </c>
      <c r="F55" s="128">
        <v>5.8</v>
      </c>
      <c r="G55" s="129"/>
      <c r="H55" s="129">
        <f t="shared" si="4"/>
        <v>0</v>
      </c>
      <c r="I55" s="147"/>
      <c r="J55" s="147"/>
      <c r="K55" s="147"/>
      <c r="L55" s="147"/>
      <c r="M55" s="136"/>
    </row>
    <row r="56" spans="2:15" s="83" customFormat="1" ht="15" customHeight="1" x14ac:dyDescent="0.2">
      <c r="B56" s="135" t="s">
        <v>0</v>
      </c>
      <c r="C56" s="126" t="str">
        <f>+C10&amp;"16.16"</f>
        <v>8.1.16.16</v>
      </c>
      <c r="D56" s="127" t="s">
        <v>52</v>
      </c>
      <c r="E56" s="147"/>
      <c r="F56" s="147"/>
      <c r="G56" s="147"/>
      <c r="H56" s="147"/>
      <c r="I56" s="147"/>
      <c r="J56" s="147"/>
      <c r="K56" s="147"/>
      <c r="L56" s="147"/>
      <c r="M56" s="151"/>
    </row>
    <row r="57" spans="2:15" s="83" customFormat="1" ht="15" customHeight="1" x14ac:dyDescent="0.2">
      <c r="B57" s="135" t="s">
        <v>0</v>
      </c>
      <c r="C57" s="126" t="str">
        <f>+C10&amp;"16.17"</f>
        <v>8.1.16.17</v>
      </c>
      <c r="D57" s="127" t="s">
        <v>52</v>
      </c>
      <c r="E57" s="147"/>
      <c r="F57" s="147"/>
      <c r="G57" s="147"/>
      <c r="H57" s="147"/>
      <c r="I57" s="147"/>
      <c r="J57" s="147"/>
      <c r="K57" s="147"/>
      <c r="L57" s="147"/>
      <c r="M57" s="151"/>
    </row>
    <row r="58" spans="2:15" s="83" customFormat="1" ht="15" customHeight="1" x14ac:dyDescent="0.2">
      <c r="B58" s="135" t="s">
        <v>0</v>
      </c>
      <c r="C58" s="126" t="str">
        <f>+C10&amp;"16.18"</f>
        <v>8.1.16.18</v>
      </c>
      <c r="D58" s="127" t="s">
        <v>63</v>
      </c>
      <c r="E58" s="126" t="s">
        <v>40</v>
      </c>
      <c r="F58" s="128">
        <v>1</v>
      </c>
      <c r="G58" s="129"/>
      <c r="H58" s="129">
        <f t="shared" si="4"/>
        <v>0</v>
      </c>
      <c r="I58" s="147"/>
      <c r="J58" s="147"/>
      <c r="K58" s="147"/>
      <c r="L58" s="147"/>
      <c r="M58" s="136"/>
    </row>
    <row r="59" spans="2:15" s="83" customFormat="1" ht="15" customHeight="1" x14ac:dyDescent="0.2">
      <c r="B59" s="135" t="s">
        <v>0</v>
      </c>
      <c r="C59" s="126" t="str">
        <f>+C10&amp;"16.19"</f>
        <v>8.1.16.19</v>
      </c>
      <c r="D59" s="127" t="s">
        <v>64</v>
      </c>
      <c r="E59" s="126" t="s">
        <v>40</v>
      </c>
      <c r="F59" s="128">
        <v>15</v>
      </c>
      <c r="G59" s="129"/>
      <c r="H59" s="129">
        <f t="shared" si="4"/>
        <v>0</v>
      </c>
      <c r="I59" s="147"/>
      <c r="J59" s="147"/>
      <c r="K59" s="147"/>
      <c r="L59" s="147"/>
      <c r="M59" s="136"/>
    </row>
    <row r="60" spans="2:15" s="89" customFormat="1" ht="15" customHeight="1" x14ac:dyDescent="0.2">
      <c r="B60" s="133"/>
      <c r="C60" s="113" t="str">
        <f>+C10&amp;"17"</f>
        <v>8.1.17</v>
      </c>
      <c r="D60" s="114" t="s">
        <v>65</v>
      </c>
      <c r="E60" s="113"/>
      <c r="F60" s="115"/>
      <c r="G60" s="116"/>
      <c r="H60" s="116"/>
      <c r="I60" s="117">
        <f>SUM(H61:H63)</f>
        <v>0</v>
      </c>
      <c r="J60" s="116"/>
      <c r="K60" s="116"/>
      <c r="L60" s="116"/>
      <c r="M60" s="152"/>
      <c r="O60" s="90"/>
    </row>
    <row r="61" spans="2:15" s="83" customFormat="1" ht="15" customHeight="1" x14ac:dyDescent="0.2">
      <c r="B61" s="135" t="s">
        <v>0</v>
      </c>
      <c r="C61" s="126" t="str">
        <f>+C10&amp;"17.1"</f>
        <v>8.1.17.1</v>
      </c>
      <c r="D61" s="127" t="s">
        <v>66</v>
      </c>
      <c r="E61" s="126" t="s">
        <v>22</v>
      </c>
      <c r="F61" s="128">
        <v>4978</v>
      </c>
      <c r="G61" s="129"/>
      <c r="H61" s="129">
        <f t="shared" ref="H61:H67" si="5">F61*G61</f>
        <v>0</v>
      </c>
      <c r="I61" s="147"/>
      <c r="J61" s="147"/>
      <c r="K61" s="147"/>
      <c r="L61" s="147"/>
      <c r="M61" s="136"/>
    </row>
    <row r="62" spans="2:15" s="83" customFormat="1" ht="15" customHeight="1" x14ac:dyDescent="0.2">
      <c r="B62" s="135" t="s">
        <v>0</v>
      </c>
      <c r="C62" s="126" t="str">
        <f>+C10&amp;"17.2"</f>
        <v>8.1.17.2</v>
      </c>
      <c r="D62" s="127" t="s">
        <v>67</v>
      </c>
      <c r="E62" s="126" t="s">
        <v>22</v>
      </c>
      <c r="F62" s="128">
        <v>19672</v>
      </c>
      <c r="G62" s="129"/>
      <c r="H62" s="129">
        <f t="shared" si="5"/>
        <v>0</v>
      </c>
      <c r="I62" s="147"/>
      <c r="J62" s="147"/>
      <c r="K62" s="147"/>
      <c r="L62" s="147"/>
      <c r="M62" s="136"/>
    </row>
    <row r="63" spans="2:15" s="83" customFormat="1" ht="15" customHeight="1" x14ac:dyDescent="0.2">
      <c r="B63" s="135" t="s">
        <v>14</v>
      </c>
      <c r="C63" s="126" t="str">
        <f>+C10&amp;"17.3"</f>
        <v>8.1.17.3</v>
      </c>
      <c r="D63" s="127" t="s">
        <v>68</v>
      </c>
      <c r="E63" s="126" t="s">
        <v>22</v>
      </c>
      <c r="F63" s="128">
        <v>14351</v>
      </c>
      <c r="G63" s="129"/>
      <c r="H63" s="129">
        <f t="shared" si="5"/>
        <v>0</v>
      </c>
      <c r="I63" s="147"/>
      <c r="J63" s="147"/>
      <c r="K63" s="147"/>
      <c r="L63" s="147"/>
      <c r="M63" s="136"/>
    </row>
    <row r="64" spans="2:15" s="89" customFormat="1" ht="15" customHeight="1" x14ac:dyDescent="0.2">
      <c r="B64" s="133" t="s">
        <v>14</v>
      </c>
      <c r="C64" s="113" t="str">
        <f>+C10&amp;"18"</f>
        <v>8.1.18</v>
      </c>
      <c r="D64" s="114" t="s">
        <v>91</v>
      </c>
      <c r="E64" s="113" t="s">
        <v>69</v>
      </c>
      <c r="F64" s="146">
        <v>1572.01</v>
      </c>
      <c r="G64" s="116"/>
      <c r="H64" s="116">
        <f>F64*G64</f>
        <v>0</v>
      </c>
      <c r="I64" s="117">
        <f>H64</f>
        <v>0</v>
      </c>
      <c r="J64" s="152"/>
      <c r="K64" s="118">
        <f t="shared" ref="K64" si="6">F64*J64</f>
        <v>0</v>
      </c>
      <c r="L64" s="118">
        <f>K64</f>
        <v>0</v>
      </c>
      <c r="M64" s="134"/>
      <c r="O64" s="90"/>
    </row>
    <row r="65" spans="2:15" s="89" customFormat="1" ht="15" customHeight="1" x14ac:dyDescent="0.2">
      <c r="B65" s="133" t="s">
        <v>14</v>
      </c>
      <c r="C65" s="113" t="str">
        <f>+C10&amp;"19"</f>
        <v>8.1.19</v>
      </c>
      <c r="D65" s="114" t="s">
        <v>70</v>
      </c>
      <c r="E65" s="113" t="s">
        <v>40</v>
      </c>
      <c r="F65" s="115">
        <v>23120</v>
      </c>
      <c r="G65" s="116"/>
      <c r="H65" s="116">
        <f>F65*G65</f>
        <v>0</v>
      </c>
      <c r="I65" s="117">
        <f>H65</f>
        <v>0</v>
      </c>
      <c r="J65" s="152"/>
      <c r="K65" s="152"/>
      <c r="L65" s="152"/>
      <c r="M65" s="134"/>
      <c r="O65" s="90"/>
    </row>
    <row r="66" spans="2:15" s="89" customFormat="1" ht="15" customHeight="1" x14ac:dyDescent="0.2">
      <c r="B66" s="133" t="s">
        <v>14</v>
      </c>
      <c r="C66" s="113" t="str">
        <f>+C10&amp;"20"</f>
        <v>8.1.20</v>
      </c>
      <c r="D66" s="114" t="s">
        <v>90</v>
      </c>
      <c r="E66" s="113" t="s">
        <v>40</v>
      </c>
      <c r="F66" s="115">
        <v>23120</v>
      </c>
      <c r="G66" s="116"/>
      <c r="H66" s="116">
        <f>F66*G66</f>
        <v>0</v>
      </c>
      <c r="I66" s="117">
        <f>H66</f>
        <v>0</v>
      </c>
      <c r="J66" s="152"/>
      <c r="K66" s="118">
        <f>F66*J66</f>
        <v>0</v>
      </c>
      <c r="L66" s="118">
        <f>K66</f>
        <v>0</v>
      </c>
      <c r="M66" s="134"/>
      <c r="O66" s="90"/>
    </row>
    <row r="67" spans="2:15" s="89" customFormat="1" ht="15" customHeight="1" x14ac:dyDescent="0.2">
      <c r="B67" s="133" t="s">
        <v>0</v>
      </c>
      <c r="C67" s="113" t="str">
        <f>+C10&amp;"21"</f>
        <v>8.1.21</v>
      </c>
      <c r="D67" s="114" t="s">
        <v>71</v>
      </c>
      <c r="E67" s="113" t="s">
        <v>69</v>
      </c>
      <c r="F67" s="115">
        <v>48793.4</v>
      </c>
      <c r="G67" s="116"/>
      <c r="H67" s="116">
        <f t="shared" si="5"/>
        <v>0</v>
      </c>
      <c r="I67" s="117">
        <f>H67</f>
        <v>0</v>
      </c>
      <c r="J67" s="152"/>
      <c r="K67" s="152"/>
      <c r="L67" s="152"/>
      <c r="M67" s="134"/>
      <c r="O67" s="90"/>
    </row>
    <row r="68" spans="2:15" s="89" customFormat="1" ht="15" customHeight="1" x14ac:dyDescent="0.2">
      <c r="B68" s="133" t="s">
        <v>0</v>
      </c>
      <c r="C68" s="113" t="str">
        <f>+C10&amp;"22"</f>
        <v>8.1.22</v>
      </c>
      <c r="D68" s="114" t="s">
        <v>72</v>
      </c>
      <c r="E68" s="113" t="s">
        <v>40</v>
      </c>
      <c r="F68" s="115">
        <v>40</v>
      </c>
      <c r="G68" s="152"/>
      <c r="H68" s="152"/>
      <c r="I68" s="152"/>
      <c r="J68" s="118"/>
      <c r="K68" s="118">
        <f>F68*J68</f>
        <v>0</v>
      </c>
      <c r="L68" s="118">
        <f>K68</f>
        <v>0</v>
      </c>
      <c r="M68" s="134"/>
      <c r="O68" s="90"/>
    </row>
    <row r="69" spans="2:15" s="89" customFormat="1" ht="15" customHeight="1" x14ac:dyDescent="0.2">
      <c r="B69" s="133"/>
      <c r="C69" s="113" t="str">
        <f>+C10&amp;"23"</f>
        <v>8.1.23</v>
      </c>
      <c r="D69" s="114" t="s">
        <v>73</v>
      </c>
      <c r="E69" s="113"/>
      <c r="F69" s="115"/>
      <c r="G69" s="115"/>
      <c r="H69" s="115"/>
      <c r="I69" s="115"/>
      <c r="J69" s="118"/>
      <c r="K69" s="117"/>
      <c r="L69" s="118">
        <f>SUM(K70:K71)</f>
        <v>0</v>
      </c>
      <c r="M69" s="152"/>
      <c r="O69" s="90"/>
    </row>
    <row r="70" spans="2:15" s="83" customFormat="1" ht="15" customHeight="1" x14ac:dyDescent="0.2">
      <c r="B70" s="135" t="s">
        <v>0</v>
      </c>
      <c r="C70" s="126" t="str">
        <f>+C10&amp;"23.1"</f>
        <v>8.1.23.1</v>
      </c>
      <c r="D70" s="127" t="s">
        <v>74</v>
      </c>
      <c r="E70" s="126" t="s">
        <v>40</v>
      </c>
      <c r="F70" s="128">
        <v>2</v>
      </c>
      <c r="G70" s="147"/>
      <c r="H70" s="147"/>
      <c r="I70" s="147"/>
      <c r="J70" s="130"/>
      <c r="K70" s="130">
        <f>F70*J70</f>
        <v>0</v>
      </c>
      <c r="L70" s="147"/>
      <c r="M70" s="136"/>
    </row>
    <row r="71" spans="2:15" s="83" customFormat="1" ht="15" customHeight="1" x14ac:dyDescent="0.2">
      <c r="B71" s="135" t="s">
        <v>0</v>
      </c>
      <c r="C71" s="126" t="str">
        <f>+C10&amp;"23.2"</f>
        <v>8.1.23.2</v>
      </c>
      <c r="D71" s="127" t="s">
        <v>75</v>
      </c>
      <c r="E71" s="126" t="s">
        <v>40</v>
      </c>
      <c r="F71" s="128">
        <v>2</v>
      </c>
      <c r="G71" s="147"/>
      <c r="H71" s="147"/>
      <c r="I71" s="147"/>
      <c r="J71" s="130"/>
      <c r="K71" s="130">
        <f>F71*J71</f>
        <v>0</v>
      </c>
      <c r="L71" s="147"/>
      <c r="M71" s="136"/>
    </row>
    <row r="72" spans="2:15" ht="15" customHeight="1" x14ac:dyDescent="0.2">
      <c r="B72" s="94"/>
      <c r="C72" s="7"/>
      <c r="D72" s="7"/>
      <c r="F72" s="8"/>
      <c r="G72" s="7"/>
      <c r="H72" s="16"/>
      <c r="I72" s="16"/>
      <c r="J72" s="16"/>
      <c r="K72" s="16"/>
      <c r="L72" s="16"/>
      <c r="M72" s="95"/>
      <c r="O72" s="16"/>
    </row>
    <row r="73" spans="2:15" ht="15" customHeight="1" thickBot="1" x14ac:dyDescent="0.25">
      <c r="B73" s="108"/>
      <c r="C73" s="98"/>
      <c r="D73" s="98" t="s">
        <v>76</v>
      </c>
      <c r="E73" s="98"/>
      <c r="F73" s="98"/>
      <c r="G73" s="98"/>
      <c r="H73" s="98"/>
      <c r="I73" s="99">
        <f>SUM(H11:H71)</f>
        <v>0</v>
      </c>
      <c r="J73" s="98"/>
      <c r="K73" s="98"/>
      <c r="L73" s="153">
        <v>0</v>
      </c>
      <c r="M73" s="155" t="s">
        <v>11</v>
      </c>
      <c r="O73" s="15"/>
    </row>
    <row r="74" spans="2:15" ht="22.5" customHeight="1" thickBot="1" x14ac:dyDescent="0.25">
      <c r="B74" s="97"/>
      <c r="C74" s="7"/>
      <c r="D74" s="7"/>
      <c r="F74" s="8"/>
      <c r="G74" s="7"/>
      <c r="H74" s="7"/>
      <c r="I74" s="7"/>
      <c r="J74" s="7"/>
      <c r="K74" s="7"/>
      <c r="L74" s="7"/>
      <c r="M74" s="96"/>
    </row>
    <row r="75" spans="2:15" ht="22.5" customHeight="1" x14ac:dyDescent="0.2">
      <c r="B75" s="109"/>
      <c r="C75" s="145"/>
      <c r="D75" s="18" t="s">
        <v>77</v>
      </c>
      <c r="E75" s="17"/>
      <c r="F75" s="18"/>
      <c r="G75" s="19"/>
      <c r="H75" s="19"/>
      <c r="I75" s="19"/>
      <c r="J75" s="20"/>
      <c r="K75" s="20"/>
      <c r="L75" s="20"/>
      <c r="M75" s="21"/>
    </row>
    <row r="76" spans="2:15" ht="22.5" customHeight="1" x14ac:dyDescent="0.2">
      <c r="B76" s="110"/>
      <c r="C76" s="104">
        <v>1</v>
      </c>
      <c r="D76" s="101" t="s">
        <v>78</v>
      </c>
      <c r="E76" s="22"/>
      <c r="F76" s="23"/>
      <c r="G76" s="24"/>
      <c r="H76" s="25"/>
      <c r="I76" s="26">
        <f>I73</f>
        <v>0</v>
      </c>
      <c r="J76" s="27"/>
      <c r="K76" s="27"/>
      <c r="L76" s="27">
        <f>L73</f>
        <v>0</v>
      </c>
      <c r="M76" s="28"/>
    </row>
    <row r="77" spans="2:15" ht="22.5" customHeight="1" x14ac:dyDescent="0.2">
      <c r="B77" s="110"/>
      <c r="C77" s="105">
        <v>2</v>
      </c>
      <c r="D77" s="102" t="s">
        <v>79</v>
      </c>
      <c r="E77" s="22"/>
      <c r="F77" s="29" t="s">
        <v>93</v>
      </c>
      <c r="G77" s="24"/>
      <c r="H77" s="24"/>
      <c r="I77" s="30"/>
      <c r="J77" s="31"/>
      <c r="K77" s="31"/>
      <c r="L77" s="31"/>
      <c r="M77" s="32"/>
    </row>
    <row r="78" spans="2:15" ht="22.5" customHeight="1" x14ac:dyDescent="0.2">
      <c r="B78" s="111"/>
      <c r="C78" s="106">
        <v>3</v>
      </c>
      <c r="D78" s="103" t="s">
        <v>80</v>
      </c>
      <c r="E78" s="33"/>
      <c r="F78" s="34"/>
      <c r="G78" s="35"/>
      <c r="H78" s="35"/>
      <c r="I78" s="36"/>
      <c r="J78" s="37"/>
      <c r="K78" s="37"/>
      <c r="L78" s="37"/>
      <c r="M78" s="38"/>
    </row>
    <row r="79" spans="2:15" ht="22.5" customHeight="1" x14ac:dyDescent="0.2">
      <c r="B79" s="110"/>
      <c r="C79" s="104">
        <v>4</v>
      </c>
      <c r="D79" s="101" t="s">
        <v>81</v>
      </c>
      <c r="E79" s="22"/>
      <c r="F79" s="29" t="s">
        <v>93</v>
      </c>
      <c r="G79" s="24"/>
      <c r="H79" s="24"/>
      <c r="I79" s="30"/>
      <c r="J79" s="31"/>
      <c r="K79" s="31"/>
      <c r="L79" s="31"/>
      <c r="M79" s="32"/>
    </row>
    <row r="80" spans="2:15" ht="22.5" customHeight="1" x14ac:dyDescent="0.2">
      <c r="B80" s="112"/>
      <c r="C80" s="105">
        <v>5</v>
      </c>
      <c r="D80" s="102" t="s">
        <v>82</v>
      </c>
      <c r="E80" s="41"/>
      <c r="F80" s="29" t="s">
        <v>93</v>
      </c>
      <c r="G80" s="24"/>
      <c r="H80" s="24"/>
      <c r="I80" s="30"/>
      <c r="J80" s="31"/>
      <c r="K80" s="31"/>
      <c r="L80" s="31"/>
      <c r="M80" s="42"/>
    </row>
    <row r="81" spans="2:15" ht="22.5" customHeight="1" x14ac:dyDescent="0.2">
      <c r="B81" s="111"/>
      <c r="C81" s="106">
        <v>6</v>
      </c>
      <c r="D81" s="103" t="s">
        <v>83</v>
      </c>
      <c r="E81" s="33"/>
      <c r="F81" s="34"/>
      <c r="G81" s="35"/>
      <c r="H81" s="35"/>
      <c r="I81" s="36"/>
      <c r="J81" s="37"/>
      <c r="K81" s="37"/>
      <c r="L81" s="37"/>
      <c r="M81" s="38"/>
    </row>
    <row r="82" spans="2:15" ht="22.5" customHeight="1" x14ac:dyDescent="0.2">
      <c r="B82" s="112"/>
      <c r="C82" s="104">
        <v>7</v>
      </c>
      <c r="D82" s="101" t="s">
        <v>84</v>
      </c>
      <c r="E82" s="41"/>
      <c r="F82" s="29" t="s">
        <v>93</v>
      </c>
      <c r="G82" s="24"/>
      <c r="H82" s="24"/>
      <c r="I82" s="30"/>
      <c r="J82" s="31"/>
      <c r="K82" s="31"/>
      <c r="L82" s="31"/>
      <c r="M82" s="42"/>
    </row>
    <row r="83" spans="2:15" ht="22.5" customHeight="1" x14ac:dyDescent="0.2">
      <c r="B83" s="111"/>
      <c r="C83" s="106">
        <v>8</v>
      </c>
      <c r="D83" s="103" t="s">
        <v>85</v>
      </c>
      <c r="E83" s="33"/>
      <c r="F83" s="34"/>
      <c r="G83" s="35"/>
      <c r="H83" s="35"/>
      <c r="I83" s="36"/>
      <c r="J83" s="37"/>
      <c r="K83" s="37"/>
      <c r="L83" s="37"/>
      <c r="M83" s="38"/>
    </row>
    <row r="84" spans="2:15" ht="22.5" customHeight="1" thickBot="1" x14ac:dyDescent="0.25">
      <c r="B84" s="112"/>
      <c r="C84" s="104">
        <v>9</v>
      </c>
      <c r="D84" s="101" t="s">
        <v>86</v>
      </c>
      <c r="E84" s="43"/>
      <c r="F84" s="29" t="s">
        <v>93</v>
      </c>
      <c r="G84" s="44"/>
      <c r="H84" s="44"/>
      <c r="I84" s="45"/>
      <c r="J84" s="46"/>
      <c r="K84" s="46"/>
      <c r="L84" s="46"/>
      <c r="M84" s="47"/>
      <c r="O84" s="4"/>
    </row>
    <row r="85" spans="2:15" ht="22.5" customHeight="1" thickBot="1" x14ac:dyDescent="0.25">
      <c r="B85" s="109"/>
      <c r="C85" s="107">
        <v>10</v>
      </c>
      <c r="D85" s="100" t="s">
        <v>87</v>
      </c>
      <c r="E85" s="9"/>
      <c r="F85" s="10"/>
      <c r="G85" s="11"/>
      <c r="H85" s="11"/>
      <c r="I85" s="154">
        <f>ROUNDUP(I83+I84,2)</f>
        <v>0</v>
      </c>
      <c r="J85" s="48"/>
      <c r="K85" s="48"/>
      <c r="L85" s="49">
        <f>ROUNDUP(L83+L84,2)</f>
        <v>0</v>
      </c>
      <c r="M85" s="50"/>
      <c r="O85" s="51"/>
    </row>
    <row r="86" spans="2:15" ht="15" customHeight="1" x14ac:dyDescent="0.2">
      <c r="B86" s="94"/>
      <c r="C86" s="7"/>
      <c r="D86" s="7"/>
      <c r="F86" s="8"/>
      <c r="G86" s="7"/>
      <c r="H86" s="7"/>
      <c r="I86" s="7"/>
      <c r="J86" s="7"/>
      <c r="K86" s="7"/>
      <c r="L86" s="7"/>
      <c r="M86" s="96"/>
    </row>
    <row r="87" spans="2:15" ht="15" customHeight="1" x14ac:dyDescent="0.25">
      <c r="O87" s="4"/>
    </row>
    <row r="88" spans="2:15" ht="15" customHeight="1" x14ac:dyDescent="0.25"/>
    <row r="90" spans="2:15" ht="16.5" x14ac:dyDescent="0.3">
      <c r="H90" s="55"/>
      <c r="I90" s="56"/>
      <c r="J90" s="57"/>
      <c r="K90" s="57"/>
      <c r="L90" s="57"/>
      <c r="M90" s="7"/>
      <c r="O90" s="57"/>
    </row>
    <row r="91" spans="2:15" ht="16.5" x14ac:dyDescent="0.3">
      <c r="D91" s="59"/>
      <c r="H91" s="55"/>
      <c r="I91" s="56"/>
      <c r="J91" s="57"/>
      <c r="K91" s="57"/>
      <c r="L91" s="57"/>
      <c r="M91" s="7"/>
      <c r="O91" s="57"/>
    </row>
    <row r="92" spans="2:15" ht="16.5" x14ac:dyDescent="0.3">
      <c r="H92" s="60"/>
      <c r="I92" s="60"/>
      <c r="J92" s="57"/>
      <c r="K92" s="57"/>
      <c r="L92" s="57"/>
      <c r="M92" s="7"/>
      <c r="O92" s="57"/>
    </row>
    <row r="93" spans="2:15" ht="15.75" x14ac:dyDescent="0.25">
      <c r="H93" s="55"/>
      <c r="I93" s="56"/>
    </row>
    <row r="94" spans="2:15" ht="16.5" x14ac:dyDescent="0.3">
      <c r="H94" s="55"/>
      <c r="I94" s="56"/>
      <c r="J94" s="57"/>
      <c r="K94" s="57"/>
      <c r="L94" s="57"/>
      <c r="M94" s="7"/>
    </row>
    <row r="95" spans="2:15" ht="16.5" x14ac:dyDescent="0.3">
      <c r="H95" s="55"/>
      <c r="I95" s="56"/>
      <c r="J95" s="62"/>
      <c r="K95" s="57"/>
      <c r="L95" s="57"/>
      <c r="M95" s="63"/>
      <c r="N95" s="64"/>
    </row>
    <row r="96" spans="2:15" x14ac:dyDescent="0.25">
      <c r="I96" s="15"/>
      <c r="J96" s="15"/>
      <c r="K96" s="15"/>
      <c r="L96" s="15"/>
    </row>
    <row r="97" spans="6:12" x14ac:dyDescent="0.25">
      <c r="J97" s="15"/>
      <c r="K97" s="15"/>
      <c r="L97" s="15"/>
    </row>
    <row r="98" spans="6:12" x14ac:dyDescent="0.25">
      <c r="J98" s="13"/>
      <c r="K98" s="7"/>
      <c r="L98" s="7"/>
    </row>
    <row r="99" spans="6:12" x14ac:dyDescent="0.25">
      <c r="J99" s="15"/>
      <c r="K99" s="15"/>
      <c r="L99" s="15"/>
    </row>
    <row r="100" spans="6:12" x14ac:dyDescent="0.25">
      <c r="J100" s="7"/>
      <c r="K100" s="7"/>
      <c r="L100" s="7"/>
    </row>
    <row r="102" spans="6:12" ht="16.5" x14ac:dyDescent="0.3">
      <c r="H102" s="65"/>
      <c r="I102" s="66"/>
    </row>
    <row r="103" spans="6:12" ht="16.5" x14ac:dyDescent="0.3">
      <c r="F103" s="67"/>
      <c r="I103" s="57"/>
    </row>
    <row r="104" spans="6:12" x14ac:dyDescent="0.25">
      <c r="F104" s="67"/>
    </row>
    <row r="105" spans="6:12" x14ac:dyDescent="0.25">
      <c r="F105" s="67"/>
    </row>
    <row r="106" spans="6:12" x14ac:dyDescent="0.25">
      <c r="F106" s="67"/>
    </row>
    <row r="107" spans="6:12" x14ac:dyDescent="0.25">
      <c r="F107" s="67"/>
    </row>
    <row r="108" spans="6:12" x14ac:dyDescent="0.25">
      <c r="F108" s="67"/>
    </row>
    <row r="109" spans="6:12" x14ac:dyDescent="0.25">
      <c r="F109" s="67"/>
    </row>
    <row r="110" spans="6:12" x14ac:dyDescent="0.25">
      <c r="F110" s="67"/>
    </row>
    <row r="111" spans="6:12" x14ac:dyDescent="0.25">
      <c r="F111" s="67"/>
    </row>
    <row r="112" spans="6:12" x14ac:dyDescent="0.25">
      <c r="F112" s="67"/>
    </row>
    <row r="113" spans="6:6" x14ac:dyDescent="0.25">
      <c r="F113" s="67"/>
    </row>
    <row r="114" spans="6:6" x14ac:dyDescent="0.25">
      <c r="F114" s="67"/>
    </row>
    <row r="115" spans="6:6" x14ac:dyDescent="0.25">
      <c r="F115" s="67"/>
    </row>
    <row r="116" spans="6:6" x14ac:dyDescent="0.25">
      <c r="F116" s="67"/>
    </row>
    <row r="117" spans="6:6" x14ac:dyDescent="0.25">
      <c r="F117" s="67"/>
    </row>
    <row r="118" spans="6:6" x14ac:dyDescent="0.25">
      <c r="F118" s="67"/>
    </row>
    <row r="119" spans="6:6" x14ac:dyDescent="0.25">
      <c r="F119" s="67"/>
    </row>
    <row r="120" spans="6:6" x14ac:dyDescent="0.25">
      <c r="F120" s="67"/>
    </row>
    <row r="121" spans="6:6" x14ac:dyDescent="0.25">
      <c r="F121" s="67"/>
    </row>
    <row r="159" spans="13:15" x14ac:dyDescent="0.25">
      <c r="M159" s="70"/>
      <c r="N159" s="71"/>
      <c r="O159" s="71"/>
    </row>
    <row r="160" spans="13:15" x14ac:dyDescent="0.25">
      <c r="M160" s="72"/>
      <c r="N160" s="53"/>
      <c r="O160" s="53"/>
    </row>
    <row r="161" spans="13:15" x14ac:dyDescent="0.25">
      <c r="M161" s="73"/>
      <c r="N161" s="58"/>
      <c r="O161" s="58"/>
    </row>
    <row r="162" spans="13:15" x14ac:dyDescent="0.25">
      <c r="M162" s="74"/>
      <c r="N162" s="12"/>
      <c r="O162" s="12"/>
    </row>
    <row r="163" spans="13:15" x14ac:dyDescent="0.25">
      <c r="M163" s="75"/>
      <c r="N163" s="69"/>
      <c r="O163" s="69"/>
    </row>
    <row r="164" spans="13:15" x14ac:dyDescent="0.25">
      <c r="M164" s="76"/>
      <c r="N164" s="14"/>
      <c r="O164" s="14"/>
    </row>
    <row r="165" spans="13:15" x14ac:dyDescent="0.25">
      <c r="M165" s="77"/>
      <c r="N165" s="52"/>
      <c r="O165" s="52"/>
    </row>
    <row r="166" spans="13:15" x14ac:dyDescent="0.25">
      <c r="M166" s="78"/>
      <c r="N166" s="54"/>
      <c r="O166" s="54"/>
    </row>
    <row r="167" spans="13:15" x14ac:dyDescent="0.25">
      <c r="M167" s="79"/>
      <c r="N167" s="39"/>
      <c r="O167" s="39"/>
    </row>
    <row r="168" spans="13:15" x14ac:dyDescent="0.25">
      <c r="M168" s="80"/>
      <c r="N168" s="61"/>
      <c r="O168" s="61"/>
    </row>
    <row r="169" spans="13:15" x14ac:dyDescent="0.25">
      <c r="M169" s="81"/>
      <c r="N169" s="68"/>
      <c r="O169" s="68"/>
    </row>
    <row r="170" spans="13:15" x14ac:dyDescent="0.25">
      <c r="M170" s="81"/>
      <c r="N170" s="68"/>
      <c r="O170" s="68"/>
    </row>
    <row r="171" spans="13:15" x14ac:dyDescent="0.25">
      <c r="M171" s="82"/>
      <c r="N171" s="40"/>
      <c r="O171" s="40"/>
    </row>
  </sheetData>
  <mergeCells count="4">
    <mergeCell ref="B3:M3"/>
    <mergeCell ref="B5:M5"/>
    <mergeCell ref="B7:M7"/>
    <mergeCell ref="B2:M2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3" ma:contentTypeDescription="Crear nuevo documento." ma:contentTypeScope="" ma:versionID="9b7756c7d6c94c24ff06d884fcbcae0c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29e1f3a9500172fcc789d4afab5b8ea6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E77BC9-FB23-465B-874F-13E7F4DAF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466D16-378D-4019-A11A-E57DF710486E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799d7403-3b71-4291-b33b-1ca13d5c1f57"/>
    <ds:schemaRef ds:uri="c1428d5b-bef8-4476-b86e-8afaa56bd8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PC Renglón 1</vt:lpstr>
      <vt:lpstr>'PC Renglón 1'!_Toc17714530</vt:lpstr>
      <vt:lpstr>'PC Renglón 1'!_Toc76557776</vt:lpstr>
      <vt:lpstr>'PC Renglón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 Gomez</dc:creator>
  <cp:lastModifiedBy>Anahi Gomez</cp:lastModifiedBy>
  <dcterms:created xsi:type="dcterms:W3CDTF">2022-04-04T15:23:23Z</dcterms:created>
  <dcterms:modified xsi:type="dcterms:W3CDTF">2022-04-04T15:30:43Z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0x010100ECE35A64C4211D419971518E38AF31C8</vt:lpwstr>
  </property>
</Properties>
</file>